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" ContentType="image/tiff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kovalchuk\Downloads\"/>
    </mc:Choice>
  </mc:AlternateContent>
  <xr:revisionPtr revIDLastSave="0" documentId="13_ncr:1_{72E15226-32F0-4ACC-BAE0-C53D72D9F99A}" xr6:coauthVersionLast="47" xr6:coauthVersionMax="47" xr10:uidLastSave="{00000000-0000-0000-0000-000000000000}"/>
  <workbookProtection workbookAlgorithmName="SHA-512" workbookHashValue="upHzD5LwJFz/sn7Oe7ia9CUbFKzYyDvdeF8lJeiV6LZXkQYALYM7GIkuKDJp4Kq4c7hY2MVUl0BYhFBQM1LzSQ==" workbookSaltValue="rVydOJsSDLx7bhQgpZz0tw==" workbookSpinCount="100000" lockStructure="1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5" i="1"/>
  <c r="C12" i="1" l="1" a="1"/>
  <c r="C12" i="1" s="1"/>
  <c r="C9" i="1" a="1"/>
  <c r="C9" i="1" s="1"/>
  <c r="H3" i="1"/>
  <c r="D4" i="1"/>
  <c r="C6" i="1" s="1"/>
  <c r="D17" i="1" l="1" a="1"/>
  <c r="D17" i="1" s="1"/>
  <c r="C15" i="1" a="1"/>
  <c r="C15" i="1" s="1"/>
  <c r="C17" i="1" a="1"/>
  <c r="C17" i="1" s="1"/>
  <c r="C27" i="1" a="1"/>
  <c r="C27" i="1" s="1"/>
  <c r="D16" i="1" a="1"/>
  <c r="D16" i="1" s="1"/>
  <c r="C18" i="1" a="1"/>
  <c r="C18" i="1" s="1"/>
  <c r="J30" i="1" a="1"/>
  <c r="J30" i="1" s="1"/>
  <c r="C16" i="1" a="1"/>
  <c r="C16" i="1" s="1"/>
  <c r="D18" i="1" a="1"/>
  <c r="D18" i="1" s="1"/>
  <c r="C26" i="1" a="1"/>
  <c r="C26" i="1" s="1"/>
  <c r="D15" i="1" a="1"/>
  <c r="D15" i="1" s="1"/>
  <c r="E15" i="1" s="1"/>
  <c r="D37" i="1" s="1"/>
  <c r="C20" i="1" a="1"/>
  <c r="C20" i="1" s="1"/>
  <c r="G30" i="1" a="1"/>
  <c r="G30" i="1" s="1"/>
  <c r="G31" i="1" s="1"/>
  <c r="D9" i="1" a="1"/>
  <c r="D9" i="1" s="1"/>
  <c r="E9" i="1" s="1"/>
  <c r="D12" i="1" a="1"/>
  <c r="D12" i="1" s="1"/>
  <c r="E12" i="1" s="1"/>
  <c r="C21" i="1" a="1"/>
  <c r="C21" i="1" s="1"/>
  <c r="C30" i="1" a="1"/>
  <c r="C30" i="1" s="1"/>
  <c r="C32" i="1" s="1"/>
  <c r="E30" i="1" a="1"/>
  <c r="E30" i="1" s="1"/>
  <c r="E32" i="1" s="1"/>
  <c r="H30" i="1" a="1"/>
  <c r="H30" i="1" s="1"/>
  <c r="H31" i="1" s="1"/>
  <c r="F30" i="1" a="1"/>
  <c r="F30" i="1" s="1"/>
  <c r="I30" i="1" a="1"/>
  <c r="I30" i="1" s="1"/>
  <c r="D30" i="1" a="1"/>
  <c r="D30" i="1" s="1"/>
  <c r="D32" i="1" s="1"/>
  <c r="C33" i="1" l="1"/>
  <c r="F33" i="1"/>
  <c r="J33" i="1"/>
  <c r="H33" i="1"/>
  <c r="E33" i="1"/>
  <c r="I33" i="1"/>
  <c r="C34" i="1"/>
  <c r="C31" i="1"/>
  <c r="F31" i="1" l="1"/>
  <c r="I32" i="1"/>
  <c r="I34" i="1"/>
  <c r="I31" i="1"/>
  <c r="H32" i="1"/>
  <c r="F34" i="1"/>
  <c r="H34" i="1"/>
  <c r="F32" i="1"/>
  <c r="J31" i="1"/>
  <c r="J32" i="1"/>
  <c r="J34" i="1"/>
  <c r="D31" i="1"/>
  <c r="E31" i="1"/>
  <c r="G32" i="1"/>
  <c r="D34" i="1"/>
  <c r="E34" i="1"/>
  <c r="G33" i="1"/>
  <c r="G34" i="1"/>
  <c r="D33" i="1"/>
  <c r="E17" i="1" l="1"/>
  <c r="E18" i="1"/>
  <c r="D39" i="1" l="1"/>
  <c r="J39" i="1"/>
  <c r="D40" i="1"/>
  <c r="J40" i="1"/>
  <c r="E16" i="1"/>
  <c r="J37" i="1" l="1"/>
  <c r="D38" i="1"/>
  <c r="C22" i="1" s="1"/>
  <c r="J38" i="1"/>
  <c r="C2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<sst xmlns="http://schemas.openxmlformats.org/spreadsheetml/2006/main" count="158" uniqueCount="58">
  <si>
    <t>ширина, мм</t>
  </si>
  <si>
    <t>ширина , мм</t>
  </si>
  <si>
    <t>высота, мм</t>
  </si>
  <si>
    <t>артикул</t>
  </si>
  <si>
    <t xml:space="preserve">цвет </t>
  </si>
  <si>
    <t>примечание</t>
  </si>
  <si>
    <t>длина,мм</t>
  </si>
  <si>
    <t>графит</t>
  </si>
  <si>
    <t>стеклянная боковина</t>
  </si>
  <si>
    <t>белый</t>
  </si>
  <si>
    <t>білый</t>
  </si>
  <si>
    <t>графіт</t>
  </si>
  <si>
    <t>білий</t>
  </si>
  <si>
    <t>* ДСП товщиною 16мм для цього виробу не застосовується !!!</t>
  </si>
  <si>
    <t>Онлайнсервіс для розрахунку деталей ящика FLATBOX 3D  із ДСП 18мм:</t>
  </si>
  <si>
    <t>для боковини заввишки  84/116/167/199мм</t>
  </si>
  <si>
    <t>довжина, мм</t>
  </si>
  <si>
    <t>кількість, шт</t>
  </si>
  <si>
    <t>висота, мм</t>
  </si>
  <si>
    <t xml:space="preserve"> L=1200 білий</t>
  </si>
  <si>
    <t>розмір Передньої панелі за довжиною:</t>
  </si>
  <si>
    <t>введіть довжину вибраної напрямної боковини, мм</t>
  </si>
  <si>
    <t>мінімальна внутрішня глибина тумби , мм</t>
  </si>
  <si>
    <t xml:space="preserve"> L=1200 графіт</t>
  </si>
  <si>
    <t>розмір готової деталі задньої панелі із ДСП 18мм 
(панель В)</t>
  </si>
  <si>
    <t>розмір готової деталі днища  із ДСП 18мм
 (панель А)</t>
  </si>
  <si>
    <t>Кріплення передньої панелі FlatBox 3D H=116 (комплект 2 шт) білий</t>
  </si>
  <si>
    <t>Кріплення передньої панелі  FlatBox 3D H=167 (комплект 2 шт) білий</t>
  </si>
  <si>
    <t>Кріплення передньої панелі  FlatBox 3D H=199 (комплект 2 шт) білий</t>
  </si>
  <si>
    <t>Кріплення передньої панелі  FlatBox 3D H=84 (комплект 2 шт) білий</t>
  </si>
  <si>
    <t>для боковини заввишки 84мм</t>
  </si>
  <si>
    <t>для боковини заввишки 116мм</t>
  </si>
  <si>
    <t>для боковини заввишки 167мм</t>
  </si>
  <si>
    <t>для боковини заввишки 199мм</t>
  </si>
  <si>
    <t>метал</t>
  </si>
  <si>
    <t>Кріплення передньої панелі  FlatBox 3D H=116 (комплект 2 шт) графіт</t>
  </si>
  <si>
    <t>Кріплення передньої панелі FlatBox 3D H=167 (комплект 2 шт) графіт</t>
  </si>
  <si>
    <t>Кріплення передньої панелі FlatBox 3D H=199 (комплект 2 шт) графіт</t>
  </si>
  <si>
    <t>Кріплення передньої панелі FlatBox 3D H=84 (комплект 2 шт) графіт</t>
  </si>
  <si>
    <t>Рейлінг для внутрішнього ящика FlatBox 3D</t>
  </si>
  <si>
    <t>Рейлінг для внутрішнього ящика  FlatBox 3D</t>
  </si>
  <si>
    <t>Передня панель для внутрішнього ящика FlatBox 3D</t>
  </si>
  <si>
    <t>Підбір артикулу Flatbox 3D:</t>
  </si>
  <si>
    <t>артикул ящика Flatbox 3D</t>
  </si>
  <si>
    <t>довжина напрямних Flatbox 3D</t>
  </si>
  <si>
    <t>висота боковин Flatbox 3D</t>
  </si>
  <si>
    <t>колір боковин Flatbox 3D</t>
  </si>
  <si>
    <t>матеріал боковин Flatbox 3D</t>
  </si>
  <si>
    <t xml:space="preserve"> для боковини 116/167/199, мм</t>
  </si>
  <si>
    <t>для боковини  84мм</t>
  </si>
  <si>
    <t>для боковини 116мм</t>
  </si>
  <si>
    <t>для боковини 167мм</t>
  </si>
  <si>
    <t>для боковини 199мм</t>
  </si>
  <si>
    <t>введіть висоту зовнішнього фасаду ящика, мм</t>
  </si>
  <si>
    <t>Розрахунок передньої панелі для внутрішнього ящика Flatbox 3D  білий/графіт:</t>
  </si>
  <si>
    <t>розмір РЕЛІНГУ для передньої панелі за довжиною:</t>
  </si>
  <si>
    <r>
      <t xml:space="preserve">розмір готової деталі накладного фасаду 
</t>
    </r>
    <r>
      <rPr>
        <sz val="11"/>
        <color theme="1"/>
        <rFont val="Calibri"/>
        <family val="2"/>
        <charset val="204"/>
        <scheme val="minor"/>
      </rPr>
      <t>*для боковин корпусу із ДСП 18мм</t>
    </r>
  </si>
  <si>
    <t>введіть ширину ВНУТРІШНЬОГО габариту корпусу, мм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</si>
</sst>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rgb="FFC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11" borderId="0" xfId="0" applyFill="1"/>
    <xf numFmtId="0" fontId="0" fillId="11" borderId="17" xfId="0" applyFill="1" applyBorder="1" applyAlignment="1">
      <alignment horizontal="center"/>
    </xf>
    <xf numFmtId="0" fontId="0" fillId="11" borderId="18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9" xfId="0" applyBorder="1"/>
    <xf numFmtId="0" fontId="0" fillId="0" borderId="19" xfId="0" applyFill="1" applyBorder="1" applyAlignment="1">
      <alignment horizontal="center"/>
    </xf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0" fillId="0" borderId="8" xfId="0" applyBorder="1" applyAlignment="1" applyProtection="1">
      <alignment horizontal="center"/>
      <protection hidden="1"/>
    </xf>
    <xf numFmtId="0" fontId="1" fillId="8" borderId="3" xfId="0" applyFont="1" applyFill="1" applyBorder="1" applyAlignment="1" applyProtection="1">
      <alignment horizontal="left"/>
      <protection hidden="1"/>
    </xf>
    <xf numFmtId="0" fontId="0" fillId="8" borderId="3" xfId="0" applyFill="1" applyBorder="1" applyProtection="1">
      <protection hidden="1"/>
    </xf>
    <xf numFmtId="0" fontId="0" fillId="8" borderId="4" xfId="0" applyFill="1" applyBorder="1" applyProtection="1">
      <protection hidden="1"/>
    </xf>
    <xf numFmtId="0" fontId="2" fillId="0" borderId="5" xfId="0" applyFont="1" applyBorder="1" applyAlignment="1" applyProtection="1">
      <alignment horizontal="right"/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0" borderId="0" xfId="0" applyBorder="1" applyProtection="1">
      <protection hidden="1"/>
    </xf>
    <xf numFmtId="0" fontId="0" fillId="0" borderId="6" xfId="0" applyBorder="1" applyProtection="1">
      <protection hidden="1"/>
    </xf>
    <xf numFmtId="0" fontId="5" fillId="0" borderId="0" xfId="0" applyFont="1" applyBorder="1" applyAlignment="1" applyProtection="1">
      <alignment horizontal="left"/>
      <protection hidden="1"/>
    </xf>
    <xf numFmtId="0" fontId="2" fillId="0" borderId="7" xfId="0" applyFont="1" applyBorder="1" applyAlignment="1" applyProtection="1">
      <alignment horizontal="right"/>
      <protection hidden="1"/>
    </xf>
    <xf numFmtId="0" fontId="2" fillId="0" borderId="8" xfId="0" applyFont="1" applyBorder="1" applyAlignment="1" applyProtection="1">
      <alignment horizontal="left"/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2" fillId="6" borderId="21" xfId="0" applyFont="1" applyFill="1" applyBorder="1" applyAlignment="1" applyProtection="1">
      <alignment horizontal="center" vertical="center" wrapText="1"/>
      <protection hidden="1"/>
    </xf>
    <xf numFmtId="0" fontId="0" fillId="3" borderId="28" xfId="0" applyFill="1" applyBorder="1" applyAlignment="1" applyProtection="1">
      <alignment horizontal="center" vertical="center"/>
      <protection hidden="1"/>
    </xf>
    <xf numFmtId="0" fontId="0" fillId="3" borderId="22" xfId="0" applyFill="1" applyBorder="1" applyAlignment="1" applyProtection="1">
      <alignment horizontal="center" vertical="center"/>
      <protection hidden="1"/>
    </xf>
    <xf numFmtId="0" fontId="0" fillId="10" borderId="0" xfId="0" applyFill="1" applyProtection="1">
      <protection hidden="1"/>
    </xf>
    <xf numFmtId="0" fontId="3" fillId="5" borderId="26" xfId="0" applyFont="1" applyFill="1" applyBorder="1" applyAlignment="1" applyProtection="1">
      <alignment horizontal="right"/>
      <protection hidden="1"/>
    </xf>
    <xf numFmtId="0" fontId="0" fillId="5" borderId="1" xfId="0" applyFill="1" applyBorder="1" applyAlignment="1" applyProtection="1">
      <alignment horizontal="center"/>
      <protection hidden="1"/>
    </xf>
    <xf numFmtId="0" fontId="0" fillId="5" borderId="24" xfId="0" applyFill="1" applyBorder="1" applyAlignment="1" applyProtection="1">
      <alignment horizontal="center"/>
      <protection hidden="1"/>
    </xf>
    <xf numFmtId="0" fontId="2" fillId="6" borderId="23" xfId="0" applyFont="1" applyFill="1" applyBorder="1" applyAlignment="1" applyProtection="1">
      <alignment horizontal="center" wrapText="1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0" fontId="0" fillId="3" borderId="24" xfId="0" applyFill="1" applyBorder="1" applyAlignment="1" applyProtection="1">
      <alignment horizontal="center" vertical="center"/>
      <protection hidden="1"/>
    </xf>
    <xf numFmtId="0" fontId="3" fillId="5" borderId="27" xfId="0" applyFont="1" applyFill="1" applyBorder="1" applyAlignment="1" applyProtection="1">
      <alignment horizontal="right"/>
      <protection hidden="1"/>
    </xf>
    <xf numFmtId="0" fontId="0" fillId="5" borderId="10" xfId="0" applyFill="1" applyBorder="1" applyAlignment="1" applyProtection="1">
      <alignment horizontal="center"/>
      <protection hidden="1"/>
    </xf>
    <xf numFmtId="0" fontId="0" fillId="5" borderId="25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right" vertical="top"/>
      <protection hidden="1"/>
    </xf>
    <xf numFmtId="0" fontId="0" fillId="0" borderId="0" xfId="0" applyFill="1" applyBorder="1" applyAlignment="1" applyProtection="1">
      <alignment horizontal="center" vertical="top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0" fillId="10" borderId="0" xfId="0" applyFill="1" applyBorder="1" applyProtection="1"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0" fillId="8" borderId="2" xfId="0" applyFont="1" applyFill="1" applyBorder="1" applyAlignment="1" applyProtection="1">
      <alignment horizontal="right"/>
      <protection hidden="1"/>
    </xf>
    <xf numFmtId="0" fontId="0" fillId="12" borderId="12" xfId="0" applyFont="1" applyFill="1" applyBorder="1" applyAlignment="1" applyProtection="1">
      <alignment horizontal="center" vertical="center"/>
      <protection hidden="1"/>
    </xf>
    <xf numFmtId="0" fontId="0" fillId="6" borderId="13" xfId="0" applyFill="1" applyBorder="1" applyAlignment="1" applyProtection="1">
      <alignment horizontal="center"/>
      <protection hidden="1"/>
    </xf>
    <xf numFmtId="0" fontId="0" fillId="7" borderId="13" xfId="0" applyFill="1" applyBorder="1" applyAlignment="1" applyProtection="1">
      <alignment horizontal="center"/>
      <protection hidden="1"/>
    </xf>
    <xf numFmtId="0" fontId="2" fillId="0" borderId="5" xfId="0" applyFont="1" applyFill="1" applyBorder="1" applyAlignment="1" applyProtection="1">
      <alignment horizontal="right"/>
      <protection hidden="1"/>
    </xf>
    <xf numFmtId="0" fontId="3" fillId="6" borderId="14" xfId="0" applyFont="1" applyFill="1" applyBorder="1" applyAlignment="1" applyProtection="1">
      <alignment horizontal="center"/>
      <protection hidden="1"/>
    </xf>
    <xf numFmtId="0" fontId="3" fillId="7" borderId="14" xfId="0" applyFont="1" applyFill="1" applyBorder="1" applyAlignment="1" applyProtection="1">
      <alignment horizontal="center"/>
      <protection hidden="1"/>
    </xf>
    <xf numFmtId="0" fontId="3" fillId="6" borderId="15" xfId="0" applyFont="1" applyFill="1" applyBorder="1" applyAlignment="1" applyProtection="1">
      <alignment horizontal="center"/>
      <protection hidden="1"/>
    </xf>
    <xf numFmtId="0" fontId="3" fillId="7" borderId="15" xfId="0" applyFont="1" applyFill="1" applyBorder="1" applyAlignment="1" applyProtection="1">
      <alignment horizontal="center"/>
      <protection hidden="1"/>
    </xf>
    <xf numFmtId="0" fontId="3" fillId="0" borderId="7" xfId="0" applyFont="1" applyBorder="1" applyProtection="1">
      <protection hidden="1"/>
    </xf>
    <xf numFmtId="0" fontId="0" fillId="0" borderId="20" xfId="0" applyBorder="1" applyProtection="1">
      <protection hidden="1"/>
    </xf>
    <xf numFmtId="0" fontId="2" fillId="0" borderId="0" xfId="0" applyFont="1" applyFill="1" applyBorder="1" applyAlignment="1" applyProtection="1">
      <alignment horizontal="right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locked="0" hidden="1"/>
    </xf>
    <xf numFmtId="0" fontId="0" fillId="0" borderId="0" xfId="0" applyFill="1" applyBorder="1" applyProtection="1">
      <protection hidden="1"/>
    </xf>
    <xf numFmtId="0" fontId="0" fillId="12" borderId="33" xfId="0" applyFill="1" applyBorder="1" applyAlignment="1" applyProtection="1">
      <alignment horizontal="center" vertical="top"/>
      <protection hidden="1"/>
    </xf>
    <xf numFmtId="0" fontId="0" fillId="12" borderId="29" xfId="0" applyFill="1" applyBorder="1" applyAlignment="1" applyProtection="1">
      <alignment horizontal="center" vertical="top"/>
      <protection hidden="1"/>
    </xf>
    <xf numFmtId="0" fontId="0" fillId="12" borderId="34" xfId="0" applyFill="1" applyBorder="1" applyAlignment="1" applyProtection="1">
      <alignment horizontal="center" vertical="top"/>
      <protection hidden="1"/>
    </xf>
    <xf numFmtId="0" fontId="0" fillId="0" borderId="3" xfId="0" applyFill="1" applyBorder="1" applyAlignment="1" applyProtection="1">
      <alignment horizontal="center"/>
      <protection hidden="1"/>
    </xf>
    <xf numFmtId="0" fontId="3" fillId="0" borderId="8" xfId="0" applyFont="1" applyFill="1" applyBorder="1" applyAlignment="1" applyProtection="1">
      <alignment horizontal="center"/>
      <protection hidden="1"/>
    </xf>
    <xf numFmtId="0" fontId="3" fillId="0" borderId="31" xfId="0" applyFont="1" applyBorder="1" applyAlignment="1" applyProtection="1">
      <alignment horizontal="right" vertical="top"/>
      <protection hidden="1"/>
    </xf>
    <xf numFmtId="0" fontId="3" fillId="3" borderId="31" xfId="0" applyFont="1" applyFill="1" applyBorder="1" applyAlignment="1" applyProtection="1">
      <alignment horizontal="right" vertical="top"/>
      <protection hidden="1"/>
    </xf>
    <xf numFmtId="0" fontId="3" fillId="0" borderId="32" xfId="0" applyFont="1" applyFill="1" applyBorder="1" applyAlignment="1" applyProtection="1">
      <alignment horizontal="left"/>
      <protection hidden="1"/>
    </xf>
    <xf numFmtId="0" fontId="3" fillId="3" borderId="32" xfId="0" applyFont="1" applyFill="1" applyBorder="1" applyAlignment="1" applyProtection="1">
      <alignment horizontal="left"/>
      <protection hidden="1"/>
    </xf>
    <xf numFmtId="0" fontId="0" fillId="12" borderId="35" xfId="0" applyFill="1" applyBorder="1" applyAlignment="1" applyProtection="1">
      <alignment horizontal="center" vertical="top"/>
      <protection hidden="1"/>
    </xf>
    <xf numFmtId="0" fontId="0" fillId="12" borderId="13" xfId="0" applyFill="1" applyBorder="1" applyAlignment="1" applyProtection="1">
      <alignment horizontal="center" vertical="top"/>
      <protection hidden="1"/>
    </xf>
    <xf numFmtId="0" fontId="0" fillId="12" borderId="15" xfId="0" applyFill="1" applyBorder="1" applyAlignment="1" applyProtection="1">
      <alignment horizontal="center" vertical="top"/>
      <protection hidden="1"/>
    </xf>
    <xf numFmtId="0" fontId="0" fillId="5" borderId="10" xfId="0" applyFill="1" applyBorder="1" applyAlignment="1" applyProtection="1">
      <alignment horizontal="center" vertical="center"/>
      <protection hidden="1"/>
    </xf>
    <xf numFmtId="0" fontId="0" fillId="5" borderId="25" xfId="0" applyFill="1" applyBorder="1" applyAlignment="1" applyProtection="1">
      <alignment horizontal="center" vertical="center"/>
      <protection hidden="1"/>
    </xf>
    <xf numFmtId="0" fontId="0" fillId="9" borderId="11" xfId="0" applyFill="1" applyBorder="1" applyAlignment="1" applyProtection="1">
      <alignment horizontal="center"/>
      <protection hidden="1"/>
    </xf>
    <xf numFmtId="0" fontId="0" fillId="0" borderId="0" xfId="0" applyBorder="1" applyAlignment="1">
      <alignment horizontal="center"/>
    </xf>
    <xf numFmtId="0" fontId="3" fillId="3" borderId="26" xfId="0" applyFont="1" applyFill="1" applyBorder="1" applyAlignment="1" applyProtection="1">
      <alignment horizontal="center" vertical="top"/>
      <protection hidden="1"/>
    </xf>
    <xf numFmtId="0" fontId="3" fillId="3" borderId="1" xfId="0" applyFont="1" applyFill="1" applyBorder="1" applyAlignment="1" applyProtection="1">
      <alignment horizontal="center" vertical="top"/>
      <protection hidden="1"/>
    </xf>
    <xf numFmtId="0" fontId="3" fillId="3" borderId="24" xfId="0" applyFont="1" applyFill="1" applyBorder="1" applyAlignment="1" applyProtection="1">
      <alignment horizontal="center" vertical="top"/>
      <protection hidden="1"/>
    </xf>
    <xf numFmtId="0" fontId="3" fillId="3" borderId="27" xfId="0" applyFont="1" applyFill="1" applyBorder="1" applyAlignment="1" applyProtection="1">
      <alignment horizontal="center" vertical="top"/>
      <protection hidden="1"/>
    </xf>
    <xf numFmtId="0" fontId="3" fillId="3" borderId="10" xfId="0" applyFont="1" applyFill="1" applyBorder="1" applyAlignment="1" applyProtection="1">
      <alignment horizontal="center" vertical="top"/>
      <protection hidden="1"/>
    </xf>
    <xf numFmtId="0" fontId="3" fillId="3" borderId="25" xfId="0" applyFont="1" applyFill="1" applyBorder="1" applyAlignment="1" applyProtection="1">
      <alignment horizontal="center" vertical="top"/>
      <protection hidden="1"/>
    </xf>
    <xf numFmtId="0" fontId="3" fillId="3" borderId="30" xfId="0" applyFont="1" applyFill="1" applyBorder="1" applyAlignment="1" applyProtection="1">
      <alignment horizontal="center" vertical="top"/>
      <protection hidden="1"/>
    </xf>
    <xf numFmtId="0" fontId="3" fillId="3" borderId="28" xfId="0" applyFont="1" applyFill="1" applyBorder="1" applyAlignment="1" applyProtection="1">
      <alignment horizontal="center" vertical="top"/>
      <protection hidden="1"/>
    </xf>
    <xf numFmtId="0" fontId="3" fillId="3" borderId="22" xfId="0" applyFont="1" applyFill="1" applyBorder="1" applyAlignment="1" applyProtection="1">
      <alignment horizontal="center" vertical="top"/>
      <protection hidden="1"/>
    </xf>
    <xf numFmtId="0" fontId="3" fillId="0" borderId="26" xfId="0" applyFont="1" applyBorder="1" applyAlignment="1" applyProtection="1">
      <alignment horizontal="center" vertical="top"/>
      <protection hidden="1"/>
    </xf>
    <xf numFmtId="0" fontId="3" fillId="0" borderId="31" xfId="0" applyFont="1" applyBorder="1" applyAlignment="1" applyProtection="1">
      <alignment horizontal="center" vertical="top"/>
      <protection hidden="1"/>
    </xf>
    <xf numFmtId="0" fontId="0" fillId="8" borderId="36" xfId="0" applyFill="1" applyBorder="1" applyAlignment="1" applyProtection="1">
      <alignment horizontal="center"/>
      <protection hidden="1"/>
    </xf>
    <xf numFmtId="0" fontId="0" fillId="8" borderId="20" xfId="0" applyFill="1" applyBorder="1" applyAlignment="1" applyProtection="1">
      <alignment horizontal="center"/>
      <protection hidden="1"/>
    </xf>
    <xf numFmtId="0" fontId="3" fillId="0" borderId="27" xfId="0" applyFont="1" applyBorder="1" applyAlignment="1" applyProtection="1">
      <alignment horizontal="center" vertical="top"/>
      <protection hidden="1"/>
    </xf>
    <xf numFmtId="0" fontId="3" fillId="0" borderId="45" xfId="0" applyFont="1" applyBorder="1" applyAlignment="1" applyProtection="1">
      <alignment horizontal="center" vertical="top"/>
      <protection hidden="1"/>
    </xf>
    <xf numFmtId="0" fontId="3" fillId="0" borderId="30" xfId="0" applyFont="1" applyBorder="1" applyAlignment="1" applyProtection="1">
      <alignment horizontal="center" vertical="top"/>
      <protection hidden="1"/>
    </xf>
    <xf numFmtId="0" fontId="3" fillId="0" borderId="44" xfId="0" applyFont="1" applyBorder="1" applyAlignment="1" applyProtection="1">
      <alignment horizontal="center" vertical="top"/>
      <protection hidden="1"/>
    </xf>
    <xf numFmtId="0" fontId="6" fillId="6" borderId="30" xfId="0" applyFont="1" applyFill="1" applyBorder="1" applyAlignment="1" applyProtection="1">
      <alignment horizontal="center" vertical="center" wrapText="1"/>
      <protection hidden="1"/>
    </xf>
    <xf numFmtId="0" fontId="6" fillId="6" borderId="27" xfId="0" applyFont="1" applyFill="1" applyBorder="1" applyAlignment="1" applyProtection="1">
      <alignment horizontal="center" vertical="center"/>
      <protection hidden="1"/>
    </xf>
    <xf numFmtId="0" fontId="0" fillId="12" borderId="40" xfId="0" applyFill="1" applyBorder="1" applyAlignment="1" applyProtection="1">
      <alignment horizontal="left" wrapText="1"/>
      <protection hidden="1"/>
    </xf>
    <xf numFmtId="0" fontId="0" fillId="12" borderId="39" xfId="0" applyFill="1" applyBorder="1" applyAlignment="1" applyProtection="1">
      <alignment horizontal="left" wrapText="1"/>
      <protection hidden="1"/>
    </xf>
    <xf numFmtId="0" fontId="0" fillId="12" borderId="37" xfId="0" applyFill="1" applyBorder="1" applyAlignment="1" applyProtection="1">
      <alignment horizontal="left" wrapText="1"/>
      <protection hidden="1"/>
    </xf>
    <xf numFmtId="0" fontId="0" fillId="12" borderId="18" xfId="0" applyFill="1" applyBorder="1" applyAlignment="1" applyProtection="1">
      <alignment horizontal="left" wrapText="1"/>
      <protection hidden="1"/>
    </xf>
    <xf numFmtId="0" fontId="0" fillId="12" borderId="0" xfId="0" applyFill="1" applyBorder="1" applyAlignment="1" applyProtection="1">
      <alignment horizontal="left" wrapText="1"/>
      <protection hidden="1"/>
    </xf>
    <xf numFmtId="0" fontId="0" fillId="12" borderId="38" xfId="0" applyFill="1" applyBorder="1" applyAlignment="1" applyProtection="1">
      <alignment horizontal="left" wrapText="1"/>
      <protection hidden="1"/>
    </xf>
    <xf numFmtId="0" fontId="0" fillId="12" borderId="41" xfId="0" applyFill="1" applyBorder="1" applyAlignment="1" applyProtection="1">
      <alignment horizontal="left" wrapText="1"/>
      <protection hidden="1"/>
    </xf>
    <xf numFmtId="0" fontId="0" fillId="12" borderId="42" xfId="0" applyFill="1" applyBorder="1" applyAlignment="1" applyProtection="1">
      <alignment horizontal="left" wrapText="1"/>
      <protection hidden="1"/>
    </xf>
    <xf numFmtId="0" fontId="0" fillId="12" borderId="43" xfId="0" applyFill="1" applyBorder="1" applyAlignment="1" applyProtection="1">
      <alignment horizontal="left" wrapText="1"/>
      <protection hidden="1"/>
    </xf>
    <xf numFmtId="0" fontId="0" fillId="8" borderId="2" xfId="0" applyFill="1" applyBorder="1" applyAlignment="1" applyProtection="1">
      <alignment horizontal="center"/>
      <protection hidden="1"/>
    </xf>
    <xf numFmtId="0" fontId="0" fillId="8" borderId="3" xfId="0" applyFill="1" applyBorder="1" applyAlignment="1" applyProtection="1">
      <alignment horizontal="center"/>
      <protection hidden="1"/>
    </xf>
    <xf numFmtId="0" fontId="0" fillId="8" borderId="2" xfId="0" applyFont="1" applyFill="1" applyBorder="1" applyAlignment="1" applyProtection="1">
      <alignment horizontal="center"/>
      <protection hidden="1"/>
    </xf>
    <xf numFmtId="0" fontId="0" fillId="8" borderId="3" xfId="0" applyFont="1" applyFill="1" applyBorder="1" applyAlignment="1" applyProtection="1">
      <alignment horizontal="center"/>
      <protection hidden="1"/>
    </xf>
    <xf numFmtId="0" fontId="0" fillId="8" borderId="4" xfId="0" applyFont="1" applyFill="1" applyBorder="1" applyAlignment="1" applyProtection="1">
      <alignment horizontal="center"/>
      <protection hidden="1"/>
    </xf>
    <xf numFmtId="0" fontId="4" fillId="0" borderId="23" xfId="0" applyFont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center"/>
      <protection hidden="1"/>
    </xf>
    <xf numFmtId="0" fontId="4" fillId="0" borderId="29" xfId="0" applyFont="1" applyBorder="1" applyAlignment="1" applyProtection="1">
      <alignment horizontal="center"/>
      <protection hidden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tiff"/><Relationship Id="rId2" Type="http://schemas.openxmlformats.org/officeDocument/2006/relationships/image" Target="../media/image2.tif"/><Relationship Id="rId1" Type="http://schemas.openxmlformats.org/officeDocument/2006/relationships/image" Target="../media/image1.tif"/><Relationship Id="rId4" Type="http://schemas.openxmlformats.org/officeDocument/2006/relationships/image" Target="../media/image4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57150</xdr:colOff>
      <xdr:row>9</xdr:row>
      <xdr:rowOff>85724</xdr:rowOff>
    </xdr:from>
    <xdr:to>
      <xdr:col>9</xdr:col>
      <xdr:colOff>835172</xdr:colOff>
      <xdr:row>27</xdr:row>
      <xdr:rowOff>28575</xdr:rowOff>
    </xdr:to>
    <xdr:pic>
      <xdr:nvPicPr>
        <xdr:cNvPr id="9" name="Рисунок 8">
          <a:extLst>
            <a:ext uri="{FF2B5EF4-FFF2-40B4-BE49-F238E27FC236}">
              <a16:creationId xmlns:a16="http://schemas.microsoft.com/office/drawing/2014/main" id="{4E52C257-D55E-49B6-9C50-3A0271460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29675" y="1800224"/>
          <a:ext cx="1720997" cy="3276601"/>
        </a:xfrm>
        <a:prstGeom prst="rect">
          <a:avLst/>
        </a:prstGeom>
      </xdr:spPr>
    </xdr:pic>
    <xdr:clientData/>
  </xdr:twoCellAnchor>
  <xdr:twoCellAnchor editAs="oneCell">
    <xdr:from>
      <xdr:col>5</xdr:col>
      <xdr:colOff>47625</xdr:colOff>
      <xdr:row>15</xdr:row>
      <xdr:rowOff>133350</xdr:rowOff>
    </xdr:from>
    <xdr:to>
      <xdr:col>8</xdr:col>
      <xdr:colOff>19444</xdr:colOff>
      <xdr:row>26</xdr:row>
      <xdr:rowOff>171450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id="{DB1C55E4-4C25-4937-A0EA-C80ED3940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91225" y="3057525"/>
          <a:ext cx="2800744" cy="1962150"/>
        </a:xfrm>
        <a:prstGeom prst="rect">
          <a:avLst/>
        </a:prstGeom>
      </xdr:spPr>
    </xdr:pic>
    <xdr:clientData/>
  </xdr:twoCellAnchor>
  <xdr:twoCellAnchor editAs="oneCell">
    <xdr:from>
      <xdr:col>5</xdr:col>
      <xdr:colOff>53067</xdr:colOff>
      <xdr:row>6</xdr:row>
      <xdr:rowOff>66675</xdr:rowOff>
    </xdr:from>
    <xdr:to>
      <xdr:col>8</xdr:col>
      <xdr:colOff>36637</xdr:colOff>
      <xdr:row>15</xdr:row>
      <xdr:rowOff>76200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29BCF91A-89BC-498E-A452-90FD0E22F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96667" y="1266825"/>
          <a:ext cx="2812495" cy="1733550"/>
        </a:xfrm>
        <a:prstGeom prst="rect">
          <a:avLst/>
        </a:prstGeom>
      </xdr:spPr>
    </xdr:pic>
    <xdr:clientData/>
  </xdr:twoCellAnchor>
  <xdr:twoCellAnchor editAs="oneCell">
    <xdr:from>
      <xdr:col>8</xdr:col>
      <xdr:colOff>590550</xdr:colOff>
      <xdr:row>4</xdr:row>
      <xdr:rowOff>56690</xdr:rowOff>
    </xdr:from>
    <xdr:to>
      <xdr:col>9</xdr:col>
      <xdr:colOff>790575</xdr:colOff>
      <xdr:row>9</xdr:row>
      <xdr:rowOff>56110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97D6749C-B9A4-46CE-8A98-AADBE46BB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63075" y="856790"/>
          <a:ext cx="1143000" cy="913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8"/>
  <sheetViews>
    <sheetView showGridLines="0" tabSelected="1" zoomScaleNormal="100" workbookViewId="0">
      <selection activeCell="D15" sqref="D15"/>
    </sheetView>
  </sheetViews>
  <sheetFormatPr defaultRowHeight="15" x14ac:dyDescent="0.25"/>
  <cols>
    <col min="1" max="1" width="3" customWidth="1"/>
    <col min="2" max="2" width="44.42578125" bestFit="1" customWidth="1"/>
    <col min="3" max="3" width="13.5703125" style="1" customWidth="1"/>
    <col min="4" max="4" width="14" style="1" customWidth="1"/>
    <col min="5" max="10" width="14.140625" customWidth="1"/>
    <col min="11" max="11" width="19.140625" customWidth="1"/>
    <col min="14" max="14" width="24.5703125" customWidth="1"/>
    <col min="15" max="22" width="0" hidden="1" customWidth="1"/>
    <col min="23" max="23" width="24.42578125" hidden="1" customWidth="1"/>
    <col min="24" max="24" width="0" hidden="1" customWidth="1"/>
  </cols>
  <sheetData>
    <row r="1" spans="1:23" ht="15.75" thickBot="1" x14ac:dyDescent="0.3">
      <c r="A1" s="17"/>
      <c r="B1" s="18"/>
      <c r="C1" s="19"/>
      <c r="D1" s="19"/>
      <c r="E1" s="17"/>
      <c r="F1" s="17"/>
      <c r="G1" s="17"/>
      <c r="H1" s="17"/>
      <c r="I1" s="17"/>
      <c r="J1" s="17"/>
      <c r="K1" s="17"/>
    </row>
    <row r="2" spans="1:23" ht="15.75" thickBot="1" x14ac:dyDescent="0.3">
      <c r="A2" s="17"/>
      <c r="B2" s="112" t="s">
        <v>14</v>
      </c>
      <c r="C2" s="113"/>
      <c r="D2" s="113"/>
      <c r="E2" s="20" t="s">
        <v>13</v>
      </c>
      <c r="F2" s="21"/>
      <c r="G2" s="21"/>
      <c r="H2" s="21"/>
      <c r="I2" s="21"/>
      <c r="J2" s="22"/>
      <c r="K2" s="17"/>
      <c r="P2" s="3" t="s">
        <v>3</v>
      </c>
      <c r="Q2" s="3" t="s">
        <v>6</v>
      </c>
      <c r="R2" s="3" t="s">
        <v>3</v>
      </c>
      <c r="S2" s="3" t="s">
        <v>2</v>
      </c>
      <c r="T2" s="3" t="s">
        <v>3</v>
      </c>
      <c r="U2" s="3" t="s">
        <v>4</v>
      </c>
      <c r="V2" s="3" t="s">
        <v>3</v>
      </c>
      <c r="W2" s="3" t="s">
        <v>5</v>
      </c>
    </row>
    <row r="3" spans="1:23" ht="15.75" customHeight="1" thickBot="1" x14ac:dyDescent="0.3">
      <c r="A3" s="17"/>
      <c r="B3" s="23" t="s">
        <v>57</v>
      </c>
      <c r="C3" s="66">
        <v>600</v>
      </c>
      <c r="D3" s="24" t="str">
        <f>IF(C3&lt;150, "не коректно!! ", IF(C3&gt;1201, "не коректно!!! Зменьшити розмір до 1200мм", "коректно"))</f>
        <v>коректно</v>
      </c>
      <c r="E3" s="25"/>
      <c r="F3" s="17"/>
      <c r="G3" s="17"/>
      <c r="H3" s="103" t="str">
        <f>IF(AND(C3&gt;999,D3="коректно"),"Розмір по ширині більше рекомендованого! Використовуйте стабілізатор 
GIFF PRIME арт. 138617"," ")</f>
        <v xml:space="preserve"> </v>
      </c>
      <c r="I3" s="104"/>
      <c r="J3" s="105"/>
      <c r="K3" s="17"/>
      <c r="P3" s="2">
        <v>139849</v>
      </c>
      <c r="Q3" s="2">
        <v>400</v>
      </c>
      <c r="R3" s="2">
        <v>139849</v>
      </c>
      <c r="S3" s="2">
        <v>84</v>
      </c>
      <c r="T3" s="2">
        <v>139849</v>
      </c>
      <c r="U3" s="2" t="s">
        <v>12</v>
      </c>
      <c r="V3" s="2">
        <v>139849</v>
      </c>
      <c r="W3" s="2" t="s">
        <v>34</v>
      </c>
    </row>
    <row r="4" spans="1:23" ht="15.75" thickBot="1" x14ac:dyDescent="0.3">
      <c r="A4" s="17"/>
      <c r="B4" s="23" t="s">
        <v>21</v>
      </c>
      <c r="C4" s="66">
        <v>500</v>
      </c>
      <c r="D4" s="24" t="str">
        <f>IF(C4=300, "немає в асортименті, виберіть розмір із 400 450 500 550",IF(C4=350, "немає в асортиментіі, виберіть розмір із 400 450 500 550", IF(C4=400,"коректно",IF(C4=450,"коректно",IF(C4=500,"коректно",IF(C4=550,"коректно", "не коректно!!! виберіть розмір із 400 450 500 550"))))))</f>
        <v>коректно</v>
      </c>
      <c r="E4" s="25"/>
      <c r="F4" s="17"/>
      <c r="G4" s="17"/>
      <c r="H4" s="106"/>
      <c r="I4" s="107"/>
      <c r="J4" s="108"/>
      <c r="K4" s="17"/>
      <c r="P4" s="7">
        <v>0</v>
      </c>
      <c r="Q4" s="7">
        <v>300</v>
      </c>
      <c r="R4" s="7">
        <v>0</v>
      </c>
      <c r="S4" s="7"/>
      <c r="T4" s="7">
        <v>0</v>
      </c>
      <c r="U4" s="7"/>
      <c r="V4" s="7">
        <v>0</v>
      </c>
      <c r="W4" s="8"/>
    </row>
    <row r="5" spans="1:23" ht="15.75" thickBot="1" x14ac:dyDescent="0.3">
      <c r="A5" s="17"/>
      <c r="B5" s="23" t="s">
        <v>53</v>
      </c>
      <c r="C5" s="66">
        <v>150</v>
      </c>
      <c r="D5" s="27" t="str">
        <f>IF(C5&gt;400,"Рекомендуємо використовувати  фасад на петлях",IF(C5&gt;129,"коректно","не коректно!!! Необхідно збільшити висоту фасаду"))</f>
        <v>коректно</v>
      </c>
      <c r="E5" s="25"/>
      <c r="F5" s="17"/>
      <c r="G5" s="17"/>
      <c r="H5" s="109"/>
      <c r="I5" s="110"/>
      <c r="J5" s="111"/>
      <c r="K5" s="17"/>
      <c r="P5" s="7">
        <v>0</v>
      </c>
      <c r="Q5" s="7">
        <v>350</v>
      </c>
      <c r="R5" s="7">
        <v>0</v>
      </c>
      <c r="S5" s="7"/>
      <c r="T5" s="7">
        <v>0</v>
      </c>
      <c r="U5" s="7"/>
      <c r="V5" s="7">
        <v>0</v>
      </c>
      <c r="W5" s="8"/>
    </row>
    <row r="6" spans="1:23" ht="15.75" thickBot="1" x14ac:dyDescent="0.3">
      <c r="A6" s="17"/>
      <c r="B6" s="28" t="s">
        <v>22</v>
      </c>
      <c r="C6" s="82">
        <f>IF(D4="коректно",C4+5,0)</f>
        <v>505</v>
      </c>
      <c r="D6" s="29"/>
      <c r="E6" s="18"/>
      <c r="F6" s="18"/>
      <c r="G6" s="18"/>
      <c r="H6" s="18"/>
      <c r="I6" s="18"/>
      <c r="J6" s="30"/>
      <c r="K6" s="17"/>
      <c r="P6" s="2">
        <v>139853</v>
      </c>
      <c r="Q6" s="2">
        <v>450</v>
      </c>
      <c r="R6" s="2">
        <v>139853</v>
      </c>
      <c r="S6" s="2">
        <v>84</v>
      </c>
      <c r="T6" s="2">
        <v>139853</v>
      </c>
      <c r="U6" s="2" t="s">
        <v>12</v>
      </c>
      <c r="V6" s="2">
        <v>139853</v>
      </c>
      <c r="W6" s="2" t="s">
        <v>34</v>
      </c>
    </row>
    <row r="7" spans="1:23" ht="8.25" customHeight="1" thickBot="1" x14ac:dyDescent="0.3">
      <c r="A7" s="17"/>
      <c r="B7" s="17"/>
      <c r="C7" s="31"/>
      <c r="D7" s="31"/>
      <c r="E7" s="17"/>
      <c r="F7" s="17"/>
      <c r="G7" s="17"/>
      <c r="H7" s="17"/>
      <c r="I7" s="17"/>
      <c r="J7" s="17"/>
      <c r="K7" s="17"/>
      <c r="P7" s="2">
        <v>139857</v>
      </c>
      <c r="Q7" s="2">
        <v>500</v>
      </c>
      <c r="R7" s="2">
        <v>139857</v>
      </c>
      <c r="S7" s="2">
        <v>84</v>
      </c>
      <c r="T7" s="2">
        <v>139857</v>
      </c>
      <c r="U7" s="2" t="s">
        <v>12</v>
      </c>
      <c r="V7" s="2">
        <v>139857</v>
      </c>
      <c r="W7" s="2" t="s">
        <v>34</v>
      </c>
    </row>
    <row r="8" spans="1:23" ht="16.5" customHeight="1" x14ac:dyDescent="0.25">
      <c r="A8" s="17"/>
      <c r="B8" s="101" t="s">
        <v>56</v>
      </c>
      <c r="C8" s="33" t="s">
        <v>16</v>
      </c>
      <c r="D8" s="33" t="s">
        <v>18</v>
      </c>
      <c r="E8" s="34" t="s">
        <v>17</v>
      </c>
      <c r="F8" s="17"/>
      <c r="G8" s="17"/>
      <c r="H8" s="17"/>
      <c r="I8" s="17"/>
      <c r="J8" s="17"/>
      <c r="K8" s="17"/>
      <c r="P8" s="2"/>
      <c r="Q8" s="2"/>
      <c r="R8" s="2"/>
      <c r="S8" s="2"/>
      <c r="T8" s="2"/>
      <c r="U8" s="2"/>
      <c r="V8" s="2"/>
      <c r="W8" s="2"/>
    </row>
    <row r="9" spans="1:23" ht="15.75" thickBot="1" x14ac:dyDescent="0.3">
      <c r="A9" s="17"/>
      <c r="B9" s="102"/>
      <c r="C9" s="80" cm="1">
        <f t="array" ref="C9">IF(AND(D3:D5="коректно"),C3+34," ")</f>
        <v>634</v>
      </c>
      <c r="D9" s="80" cm="1">
        <f t="array" ref="D9">IF(AND(D3:D5="коректно"),C5," ")</f>
        <v>150</v>
      </c>
      <c r="E9" s="81">
        <f>IF(D9=" "," ",1)</f>
        <v>1</v>
      </c>
      <c r="F9" s="17"/>
      <c r="G9" s="17"/>
      <c r="H9" s="17"/>
      <c r="I9" s="17"/>
      <c r="J9" s="17"/>
      <c r="K9" s="17"/>
      <c r="P9" s="2"/>
      <c r="Q9" s="2"/>
      <c r="R9" s="2"/>
      <c r="S9" s="2"/>
      <c r="T9" s="2"/>
      <c r="U9" s="2"/>
      <c r="V9" s="2"/>
      <c r="W9" s="2"/>
    </row>
    <row r="10" spans="1:23" ht="7.5" customHeight="1" thickBot="1" x14ac:dyDescent="0.3">
      <c r="A10" s="17"/>
      <c r="B10" s="17"/>
      <c r="C10" s="31"/>
      <c r="D10" s="31"/>
      <c r="E10" s="17"/>
      <c r="F10" s="17"/>
      <c r="G10" s="17"/>
      <c r="H10" s="17"/>
      <c r="I10" s="17"/>
      <c r="J10" s="17"/>
      <c r="K10" s="17"/>
      <c r="P10" s="2"/>
      <c r="Q10" s="2"/>
      <c r="R10" s="2"/>
      <c r="S10" s="2"/>
      <c r="T10" s="2"/>
      <c r="U10" s="2"/>
      <c r="V10" s="2"/>
      <c r="W10" s="2"/>
    </row>
    <row r="11" spans="1:23" ht="25.5" x14ac:dyDescent="0.25">
      <c r="A11" s="17"/>
      <c r="B11" s="32" t="s">
        <v>25</v>
      </c>
      <c r="C11" s="33" t="s">
        <v>16</v>
      </c>
      <c r="D11" s="33" t="s">
        <v>0</v>
      </c>
      <c r="E11" s="34" t="s">
        <v>17</v>
      </c>
      <c r="F11" s="17"/>
      <c r="G11" s="17"/>
      <c r="H11" s="17"/>
      <c r="I11" s="35"/>
      <c r="J11" s="35"/>
      <c r="K11" s="25"/>
      <c r="P11" s="2">
        <v>139861</v>
      </c>
      <c r="Q11" s="2">
        <v>550</v>
      </c>
      <c r="R11" s="2">
        <v>139861</v>
      </c>
      <c r="S11" s="2">
        <v>84</v>
      </c>
      <c r="T11" s="2">
        <v>139861</v>
      </c>
      <c r="U11" s="2" t="s">
        <v>12</v>
      </c>
      <c r="V11" s="2">
        <v>139861</v>
      </c>
      <c r="W11" s="2" t="s">
        <v>34</v>
      </c>
    </row>
    <row r="12" spans="1:23" x14ac:dyDescent="0.25">
      <c r="A12" s="17"/>
      <c r="B12" s="36" t="s">
        <v>15</v>
      </c>
      <c r="C12" s="37" cm="1">
        <f t="array" ref="C12">IF(AND(D3="коректно",D4:D5="коректно"),C4-26," ")</f>
        <v>474</v>
      </c>
      <c r="D12" s="37" cm="1">
        <f t="array" ref="D12">IF(AND(D3="коректно",D4:D5="коректно"),C3-75," ")</f>
        <v>525</v>
      </c>
      <c r="E12" s="38">
        <f>IF(D12=" "," ",1)</f>
        <v>1</v>
      </c>
      <c r="F12" s="17"/>
      <c r="G12" s="17"/>
      <c r="H12" s="17"/>
      <c r="I12" s="35"/>
      <c r="J12" s="35"/>
      <c r="K12" s="17"/>
      <c r="P12" s="9">
        <v>0</v>
      </c>
      <c r="Q12" s="9">
        <v>300</v>
      </c>
      <c r="R12" s="9">
        <v>0</v>
      </c>
      <c r="S12" s="8"/>
      <c r="T12" s="9">
        <v>0</v>
      </c>
      <c r="U12" s="8"/>
      <c r="V12" s="9">
        <v>0</v>
      </c>
      <c r="W12" s="8"/>
    </row>
    <row r="13" spans="1:23" ht="6" customHeight="1" x14ac:dyDescent="0.25">
      <c r="A13" s="17"/>
      <c r="B13" s="117"/>
      <c r="C13" s="118"/>
      <c r="D13" s="118"/>
      <c r="E13" s="119"/>
      <c r="F13" s="17"/>
      <c r="G13" s="17"/>
      <c r="H13" s="17"/>
      <c r="I13" s="35"/>
      <c r="J13" s="35"/>
      <c r="K13" s="17"/>
      <c r="P13" s="9">
        <v>0</v>
      </c>
      <c r="Q13" s="9">
        <v>350</v>
      </c>
      <c r="R13" s="9">
        <v>0</v>
      </c>
      <c r="S13" s="8"/>
      <c r="T13" s="9">
        <v>0</v>
      </c>
      <c r="U13" s="8"/>
      <c r="V13" s="9">
        <v>0</v>
      </c>
      <c r="W13" s="8"/>
    </row>
    <row r="14" spans="1:23" ht="26.25" x14ac:dyDescent="0.25">
      <c r="A14" s="17"/>
      <c r="B14" s="39" t="s">
        <v>24</v>
      </c>
      <c r="C14" s="40" t="s">
        <v>1</v>
      </c>
      <c r="D14" s="40" t="s">
        <v>18</v>
      </c>
      <c r="E14" s="41" t="s">
        <v>17</v>
      </c>
      <c r="F14" s="17"/>
      <c r="G14" s="17"/>
      <c r="H14" s="17"/>
      <c r="I14" s="35"/>
      <c r="J14" s="35"/>
      <c r="K14" s="17"/>
      <c r="P14" s="14">
        <v>139865</v>
      </c>
      <c r="Q14" s="14">
        <v>400</v>
      </c>
      <c r="R14" s="14">
        <v>139865</v>
      </c>
      <c r="S14" s="14">
        <v>84</v>
      </c>
      <c r="T14" s="14">
        <v>139865</v>
      </c>
      <c r="U14" s="14" t="s">
        <v>11</v>
      </c>
      <c r="V14" s="14">
        <v>139865</v>
      </c>
      <c r="W14" s="2" t="s">
        <v>34</v>
      </c>
    </row>
    <row r="15" spans="1:23" x14ac:dyDescent="0.25">
      <c r="A15" s="17"/>
      <c r="B15" s="36" t="s">
        <v>30</v>
      </c>
      <c r="C15" s="37" cm="1">
        <f t="array" ref="C15">IF(C5&lt;130," ",IF(AND(D3="коректно",D4:D5="коректно"),C3-87," "))</f>
        <v>513</v>
      </c>
      <c r="D15" s="37" cm="1">
        <f t="array" ref="D15">IF(C5&lt;130," ",IF(AND(D3="коректно",D4:D5="коректно"), 84," "))</f>
        <v>84</v>
      </c>
      <c r="E15" s="38">
        <f>IF(D15=" "," ",1)</f>
        <v>1</v>
      </c>
      <c r="F15" s="17"/>
      <c r="G15" s="17"/>
      <c r="H15" s="17"/>
      <c r="I15" s="35"/>
      <c r="J15" s="35"/>
      <c r="K15" s="17"/>
      <c r="P15" s="14">
        <v>139869</v>
      </c>
      <c r="Q15" s="14">
        <v>450</v>
      </c>
      <c r="R15" s="14">
        <v>139869</v>
      </c>
      <c r="S15" s="14">
        <v>84</v>
      </c>
      <c r="T15" s="14">
        <v>139869</v>
      </c>
      <c r="U15" s="14" t="s">
        <v>11</v>
      </c>
      <c r="V15" s="14">
        <v>139869</v>
      </c>
      <c r="W15" s="2" t="s">
        <v>34</v>
      </c>
    </row>
    <row r="16" spans="1:23" x14ac:dyDescent="0.25">
      <c r="A16" s="17"/>
      <c r="B16" s="36" t="s">
        <v>31</v>
      </c>
      <c r="C16" s="37" t="str" cm="1">
        <f t="array" ref="C16">IF(C5&lt;160," ",IF(AND(D3="коректно",D4:D5="коректно"),C3-87," "))</f>
        <v xml:space="preserve"> </v>
      </c>
      <c r="D16" s="37" t="str" cm="1">
        <f t="array" ref="D16">IF(C5&lt;160," ",IF(AND(D3="коректно",D4:D5="коректно"), 116," "))</f>
        <v xml:space="preserve"> </v>
      </c>
      <c r="E16" s="38" t="str">
        <f>IF(D16=" "," ",1)</f>
        <v xml:space="preserve"> </v>
      </c>
      <c r="F16" s="17"/>
      <c r="G16" s="17"/>
      <c r="H16" s="17"/>
      <c r="I16" s="35"/>
      <c r="J16" s="35"/>
      <c r="K16" s="17"/>
      <c r="P16" s="14">
        <v>139873</v>
      </c>
      <c r="Q16" s="14">
        <v>500</v>
      </c>
      <c r="R16" s="14">
        <v>139873</v>
      </c>
      <c r="S16" s="14">
        <v>84</v>
      </c>
      <c r="T16" s="14">
        <v>139873</v>
      </c>
      <c r="U16" s="14" t="s">
        <v>11</v>
      </c>
      <c r="V16" s="14">
        <v>139873</v>
      </c>
      <c r="W16" s="2" t="s">
        <v>34</v>
      </c>
    </row>
    <row r="17" spans="1:23" x14ac:dyDescent="0.25">
      <c r="A17" s="17"/>
      <c r="B17" s="36" t="s">
        <v>32</v>
      </c>
      <c r="C17" s="37" t="str" cm="1">
        <f t="array" ref="C17">IF(C5&lt;210," ",IF(AND(D3="коректно",D4:D5="коректно"),C3-87," "))</f>
        <v xml:space="preserve"> </v>
      </c>
      <c r="D17" s="37" t="str" cm="1">
        <f t="array" ref="D17">IF(C5&lt;210," ",IF(AND(D3="коректно",D4:D5="коректно"), 167," "))</f>
        <v xml:space="preserve"> </v>
      </c>
      <c r="E17" s="38" t="str">
        <f>IF(D17=" "," ",1)</f>
        <v xml:space="preserve"> </v>
      </c>
      <c r="F17" s="17"/>
      <c r="G17" s="17"/>
      <c r="H17" s="17"/>
      <c r="I17" s="35"/>
      <c r="J17" s="35"/>
      <c r="K17" s="17"/>
      <c r="P17" s="14">
        <v>139877</v>
      </c>
      <c r="Q17" s="14">
        <v>550</v>
      </c>
      <c r="R17" s="14">
        <v>139877</v>
      </c>
      <c r="S17" s="14">
        <v>84</v>
      </c>
      <c r="T17" s="14">
        <v>139877</v>
      </c>
      <c r="U17" s="14" t="s">
        <v>11</v>
      </c>
      <c r="V17" s="14">
        <v>139877</v>
      </c>
      <c r="W17" s="2" t="s">
        <v>34</v>
      </c>
    </row>
    <row r="18" spans="1:23" ht="15.75" thickBot="1" x14ac:dyDescent="0.3">
      <c r="A18" s="17"/>
      <c r="B18" s="42" t="s">
        <v>33</v>
      </c>
      <c r="C18" s="43" t="str" cm="1">
        <f t="array" ref="C18">IF(C5&lt;245," ",IF(AND(D3="коректно",D4:D5="коректно"),C3-87," "))</f>
        <v xml:space="preserve"> </v>
      </c>
      <c r="D18" s="43" t="str" cm="1">
        <f t="array" ref="D18">IF(C5&lt;245," ",IF(AND(D3="коректно",D4:D5="коректно"), 199," "))</f>
        <v xml:space="preserve"> </v>
      </c>
      <c r="E18" s="44" t="str">
        <f>IF(D18=" "," ",1)</f>
        <v xml:space="preserve"> </v>
      </c>
      <c r="F18" s="17"/>
      <c r="G18" s="17"/>
      <c r="H18" s="17"/>
      <c r="I18" s="35"/>
      <c r="J18" s="35"/>
      <c r="K18" s="17"/>
      <c r="P18" s="9">
        <v>0</v>
      </c>
      <c r="Q18" s="9">
        <v>300</v>
      </c>
      <c r="R18" s="9">
        <v>0</v>
      </c>
      <c r="S18" s="8"/>
      <c r="T18" s="9">
        <v>0</v>
      </c>
      <c r="U18" s="8"/>
      <c r="V18" s="9">
        <v>0</v>
      </c>
      <c r="W18" s="8"/>
    </row>
    <row r="19" spans="1:23" ht="8.25" customHeight="1" thickBot="1" x14ac:dyDescent="0.3">
      <c r="A19" s="17"/>
      <c r="B19" s="17"/>
      <c r="C19" s="31"/>
      <c r="D19" s="31"/>
      <c r="E19" s="17"/>
      <c r="F19" s="17"/>
      <c r="G19" s="17"/>
      <c r="H19" s="17"/>
      <c r="I19" s="35"/>
      <c r="J19" s="35"/>
      <c r="K19" s="17"/>
      <c r="P19" s="9">
        <v>0</v>
      </c>
      <c r="Q19" s="9">
        <v>350</v>
      </c>
      <c r="R19" s="9">
        <v>0</v>
      </c>
      <c r="S19" s="8"/>
      <c r="T19" s="9">
        <v>0</v>
      </c>
      <c r="U19" s="8"/>
      <c r="V19" s="9">
        <v>0</v>
      </c>
      <c r="W19" s="8"/>
    </row>
    <row r="20" spans="1:23" x14ac:dyDescent="0.25">
      <c r="A20" s="17"/>
      <c r="B20" s="73" t="s">
        <v>41</v>
      </c>
      <c r="C20" s="77" t="str" cm="1">
        <f t="array" ref="C20">IF(AND(D3:D5="коректно"),"арт.  139885"," ")</f>
        <v>арт.  139885</v>
      </c>
      <c r="D20" s="75" t="s">
        <v>19</v>
      </c>
      <c r="E20" s="45"/>
      <c r="F20" s="17"/>
      <c r="G20" s="17"/>
      <c r="H20" s="17"/>
      <c r="I20" s="35"/>
      <c r="J20" s="35"/>
      <c r="K20" s="17"/>
      <c r="P20" s="9">
        <v>0</v>
      </c>
      <c r="Q20" s="9">
        <v>400</v>
      </c>
      <c r="R20" s="9">
        <v>0</v>
      </c>
      <c r="S20" s="8"/>
      <c r="T20" s="9">
        <v>0</v>
      </c>
      <c r="U20" s="8"/>
      <c r="V20" s="9">
        <v>0</v>
      </c>
      <c r="W20" s="8"/>
    </row>
    <row r="21" spans="1:23" x14ac:dyDescent="0.25">
      <c r="A21" s="17"/>
      <c r="B21" s="74" t="s">
        <v>41</v>
      </c>
      <c r="C21" s="78" t="str" cm="1">
        <f t="array" ref="C21">IF(AND(D3:D5="коректно"),"арт. 139891"," ")</f>
        <v>арт. 139891</v>
      </c>
      <c r="D21" s="76" t="s">
        <v>23</v>
      </c>
      <c r="E21" s="45"/>
      <c r="F21" s="17"/>
      <c r="G21" s="17"/>
      <c r="H21" s="17"/>
      <c r="I21" s="35"/>
      <c r="J21" s="35"/>
      <c r="K21" s="17"/>
      <c r="P21" s="10">
        <v>0</v>
      </c>
      <c r="Q21" s="10">
        <v>450</v>
      </c>
      <c r="R21" s="10">
        <v>0</v>
      </c>
      <c r="S21" s="10">
        <v>84</v>
      </c>
      <c r="T21" s="10">
        <v>92382</v>
      </c>
      <c r="U21" s="10" t="s">
        <v>9</v>
      </c>
      <c r="V21" s="10">
        <v>92382</v>
      </c>
      <c r="W21" s="10" t="s">
        <v>8</v>
      </c>
    </row>
    <row r="22" spans="1:23" x14ac:dyDescent="0.25">
      <c r="A22" s="17"/>
      <c r="B22" s="73" t="s">
        <v>40</v>
      </c>
      <c r="C22" s="78" t="str">
        <f>IF(D38=" "," ","арт. 139886")</f>
        <v xml:space="preserve"> </v>
      </c>
      <c r="D22" s="75" t="s">
        <v>19</v>
      </c>
      <c r="E22" s="45"/>
      <c r="F22" s="17"/>
      <c r="G22" s="17"/>
      <c r="H22" s="17"/>
      <c r="I22" s="35"/>
      <c r="J22" s="35"/>
      <c r="K22" s="17"/>
      <c r="P22" s="10">
        <v>0</v>
      </c>
      <c r="Q22" s="10">
        <v>500</v>
      </c>
      <c r="R22" s="10">
        <v>0</v>
      </c>
      <c r="S22" s="10">
        <v>84</v>
      </c>
      <c r="T22" s="10">
        <v>92384</v>
      </c>
      <c r="U22" s="10" t="s">
        <v>9</v>
      </c>
      <c r="V22" s="10">
        <v>92384</v>
      </c>
      <c r="W22" s="10" t="s">
        <v>8</v>
      </c>
    </row>
    <row r="23" spans="1:23" ht="15.75" thickBot="1" x14ac:dyDescent="0.3">
      <c r="A23" s="17"/>
      <c r="B23" s="74" t="s">
        <v>39</v>
      </c>
      <c r="C23" s="79" t="str">
        <f>IF(J38=" "," "," арт. 139892")</f>
        <v xml:space="preserve"> </v>
      </c>
      <c r="D23" s="76" t="s">
        <v>23</v>
      </c>
      <c r="E23" s="17"/>
      <c r="F23" s="17"/>
      <c r="G23" s="17"/>
      <c r="H23" s="17"/>
      <c r="I23" s="35"/>
      <c r="J23" s="35"/>
      <c r="K23" s="17"/>
      <c r="P23" s="11"/>
      <c r="Q23" s="12">
        <v>550</v>
      </c>
      <c r="R23" s="12">
        <v>0</v>
      </c>
      <c r="S23" s="11"/>
      <c r="T23" s="11"/>
      <c r="U23" s="11"/>
      <c r="V23" s="11"/>
      <c r="W23" s="11"/>
    </row>
    <row r="24" spans="1:23" ht="6.75" customHeight="1" thickBot="1" x14ac:dyDescent="0.3">
      <c r="A24" s="17"/>
      <c r="B24" s="46"/>
      <c r="C24" s="47"/>
      <c r="D24" s="48"/>
      <c r="E24" s="17"/>
      <c r="F24" s="17"/>
      <c r="G24" s="17"/>
      <c r="H24" s="17"/>
      <c r="I24" s="35"/>
      <c r="J24" s="35"/>
      <c r="K24" s="17"/>
      <c r="P24" s="11"/>
      <c r="Q24" s="12"/>
      <c r="R24" s="12"/>
      <c r="S24" s="11"/>
      <c r="T24" s="11"/>
      <c r="U24" s="11"/>
      <c r="V24" s="11"/>
      <c r="W24" s="11"/>
    </row>
    <row r="25" spans="1:23" x14ac:dyDescent="0.25">
      <c r="A25" s="17"/>
      <c r="B25" s="114" t="s">
        <v>54</v>
      </c>
      <c r="C25" s="115"/>
      <c r="D25" s="115"/>
      <c r="E25" s="116"/>
      <c r="F25" s="67"/>
      <c r="G25" s="25"/>
      <c r="H25" s="25"/>
      <c r="I25" s="49"/>
      <c r="J25" s="49"/>
      <c r="K25" s="17"/>
      <c r="P25" s="11"/>
      <c r="Q25" s="12">
        <v>300</v>
      </c>
      <c r="R25" s="12">
        <v>0</v>
      </c>
      <c r="S25" s="11"/>
      <c r="T25" s="11"/>
      <c r="U25" s="11"/>
      <c r="V25" s="11"/>
      <c r="W25" s="11"/>
    </row>
    <row r="26" spans="1:23" x14ac:dyDescent="0.25">
      <c r="A26" s="17"/>
      <c r="B26" s="23" t="s">
        <v>20</v>
      </c>
      <c r="C26" s="37" cm="1">
        <f t="array" ref="C26">IF(AND(D3="коректно",D4:D5="коректно"),C3-37," ")</f>
        <v>563</v>
      </c>
      <c r="D26" s="50"/>
      <c r="E26" s="26"/>
      <c r="F26" s="67"/>
      <c r="G26" s="25"/>
      <c r="H26" s="25"/>
      <c r="I26" s="49"/>
      <c r="J26" s="49"/>
      <c r="K26" s="17"/>
      <c r="P26" s="11"/>
      <c r="Q26" s="12">
        <v>350</v>
      </c>
      <c r="R26" s="12">
        <v>0</v>
      </c>
      <c r="S26" s="11"/>
      <c r="T26" s="11"/>
      <c r="U26" s="11"/>
      <c r="V26" s="11"/>
      <c r="W26" s="11"/>
    </row>
    <row r="27" spans="1:23" ht="15.75" thickBot="1" x14ac:dyDescent="0.3">
      <c r="A27" s="17"/>
      <c r="B27" s="28" t="s">
        <v>55</v>
      </c>
      <c r="C27" s="43" t="str" cm="1">
        <f t="array" ref="C27">IF(C5&gt;159,IF(AND(D3="коректно",D4:D5="коректно"),C3-37," ")," ")</f>
        <v xml:space="preserve"> </v>
      </c>
      <c r="D27" s="29" t="s">
        <v>48</v>
      </c>
      <c r="E27" s="30"/>
      <c r="F27" s="67"/>
      <c r="G27" s="25"/>
      <c r="H27" s="25"/>
      <c r="I27" s="49"/>
      <c r="J27" s="49"/>
      <c r="K27" s="17"/>
      <c r="P27" s="11"/>
      <c r="Q27" s="12">
        <v>400</v>
      </c>
      <c r="R27" s="12">
        <v>0</v>
      </c>
      <c r="S27" s="11"/>
      <c r="T27" s="11"/>
      <c r="U27" s="11"/>
      <c r="V27" s="11"/>
      <c r="W27" s="11"/>
    </row>
    <row r="28" spans="1:23" ht="5.25" customHeight="1" thickBot="1" x14ac:dyDescent="0.3">
      <c r="A28" s="17"/>
      <c r="B28" s="17"/>
      <c r="C28" s="31"/>
      <c r="D28" s="31"/>
      <c r="E28" s="17"/>
      <c r="F28" s="17"/>
      <c r="G28" s="17"/>
      <c r="H28" s="17"/>
      <c r="I28" s="17"/>
      <c r="J28" s="17"/>
      <c r="K28" s="17"/>
      <c r="P28" s="10">
        <v>0</v>
      </c>
      <c r="Q28" s="10">
        <v>450</v>
      </c>
      <c r="R28" s="10">
        <v>0</v>
      </c>
      <c r="S28" s="10">
        <v>84</v>
      </c>
      <c r="T28" s="10">
        <v>92386</v>
      </c>
      <c r="U28" s="10" t="s">
        <v>7</v>
      </c>
      <c r="V28" s="10">
        <v>92386</v>
      </c>
      <c r="W28" s="10" t="s">
        <v>8</v>
      </c>
    </row>
    <row r="29" spans="1:23" ht="15.75" thickBot="1" x14ac:dyDescent="0.3">
      <c r="A29" s="17"/>
      <c r="B29" s="51" t="s">
        <v>42</v>
      </c>
      <c r="C29" s="95" t="s">
        <v>49</v>
      </c>
      <c r="D29" s="96"/>
      <c r="E29" s="95" t="s">
        <v>50</v>
      </c>
      <c r="F29" s="96"/>
      <c r="G29" s="95" t="s">
        <v>51</v>
      </c>
      <c r="H29" s="96"/>
      <c r="I29" s="95" t="s">
        <v>52</v>
      </c>
      <c r="J29" s="96"/>
      <c r="K29" s="17"/>
      <c r="P29" s="10">
        <v>0</v>
      </c>
      <c r="Q29" s="10">
        <v>500</v>
      </c>
      <c r="R29" s="10">
        <v>0</v>
      </c>
      <c r="S29" s="10">
        <v>84</v>
      </c>
      <c r="T29" s="10">
        <v>92388</v>
      </c>
      <c r="U29" s="10" t="s">
        <v>7</v>
      </c>
      <c r="V29" s="10">
        <v>92388</v>
      </c>
      <c r="W29" s="10" t="s">
        <v>8</v>
      </c>
    </row>
    <row r="30" spans="1:23" x14ac:dyDescent="0.25">
      <c r="A30" s="17"/>
      <c r="B30" s="23" t="s">
        <v>43</v>
      </c>
      <c r="C30" s="52" cm="1">
        <f t="array" ref="C30">IF(AND(D3:D5="коректно"),IF(C5&lt;130,0,VLOOKUP(C4,Q3:R11,2,FALSE)),0)</f>
        <v>139857</v>
      </c>
      <c r="D30" s="52" cm="1">
        <f t="array" ref="D30">IF(AND(D3:D5="коректно"),IF(C5&lt;130,0,VLOOKUP(C4,Q12:R17,2,FALSE)),0)</f>
        <v>139873</v>
      </c>
      <c r="E30" s="52" cm="1">
        <f t="array" ref="E30">IF(AND(D3:D5="коректно"),IF(C5&lt;160,0,VLOOKUP(C4,Q31:R36,2,FALSE)),0)</f>
        <v>0</v>
      </c>
      <c r="F30" s="52" cm="1">
        <f t="array" ref="F30">IF(AND(D3:D5="коректно"),IF(C5&lt;160,0,VLOOKUP(C4,Q37:R42,2,FALSE)),0)</f>
        <v>0</v>
      </c>
      <c r="G30" s="52" cm="1">
        <f t="array" ref="G30">IF(AND(D3:D5="коректно"),IF(C5&lt;210,0,VLOOKUP(C4,Q49:R54,2,FALSE)),0)</f>
        <v>0</v>
      </c>
      <c r="H30" s="52" cm="1">
        <f t="array" ref="H30">IF(AND(D3:D5="коректно"),IF(C5&lt;210,0,VLOOKUP(C4,Q43:R48,2,FALSE)),0)</f>
        <v>0</v>
      </c>
      <c r="I30" s="52" cm="1">
        <f t="array" ref="I30">IF(AND(D3:D5="коректно"),IF(C5&lt;245,0,VLOOKUP(C4,Q67:R72,2,FALSE)),0)</f>
        <v>0</v>
      </c>
      <c r="J30" s="52" cm="1">
        <f t="array" ref="J30">IF(AND(D3:D5="коректно"),IF(C5&lt;245,0,VLOOKUP(C4,Q73:R78,2,FALSE)),0)</f>
        <v>0</v>
      </c>
      <c r="K30" s="17"/>
      <c r="Q30" s="6">
        <v>550</v>
      </c>
      <c r="R30" s="6">
        <v>0</v>
      </c>
    </row>
    <row r="31" spans="1:23" x14ac:dyDescent="0.25">
      <c r="A31" s="17"/>
      <c r="B31" s="23" t="s">
        <v>44</v>
      </c>
      <c r="C31" s="53">
        <f>IF(C30=0," ",VLOOKUP(C30,P3:Q11,2,FALSE))</f>
        <v>500</v>
      </c>
      <c r="D31" s="54">
        <f>IF(D30=0," ",VLOOKUP(D30,P14:Q17,2,FALSE))</f>
        <v>500</v>
      </c>
      <c r="E31" s="53" t="str">
        <f>IF(E30=0," ",VLOOKUP(E30,P33:Q36,2,FALSE))</f>
        <v xml:space="preserve"> </v>
      </c>
      <c r="F31" s="54" t="str">
        <f>IF(F30=0," ",VLOOKUP(F30,P39:Q42,2,FALSE))</f>
        <v xml:space="preserve"> </v>
      </c>
      <c r="G31" s="53" t="str">
        <f>IF(G30=0," ",VLOOKUP(G30,P43:Q54,2,FALSE))</f>
        <v xml:space="preserve"> </v>
      </c>
      <c r="H31" s="54" t="str">
        <f>IF(H30=0," ",VLOOKUP(H30,P43:Q48,2,FALSE))</f>
        <v xml:space="preserve"> </v>
      </c>
      <c r="I31" s="53" t="str">
        <f>IF(I30=0," ",VLOOKUP(I30,P67:Q72,2,FALSE))</f>
        <v xml:space="preserve"> </v>
      </c>
      <c r="J31" s="54" t="str">
        <f>IF(J30=0," ",VLOOKUP(J30,P75:Q78,2,FALSE))</f>
        <v xml:space="preserve"> </v>
      </c>
      <c r="K31" s="17"/>
      <c r="P31" s="8"/>
      <c r="Q31" s="9">
        <v>300</v>
      </c>
      <c r="R31" s="9">
        <v>0</v>
      </c>
      <c r="S31" s="8"/>
      <c r="T31" s="8"/>
      <c r="U31" s="8"/>
      <c r="V31" s="8"/>
    </row>
    <row r="32" spans="1:23" x14ac:dyDescent="0.25">
      <c r="A32" s="17"/>
      <c r="B32" s="23" t="s">
        <v>45</v>
      </c>
      <c r="C32" s="53">
        <f>IF(C30=0," ",VLOOKUP(C30,R3:S90,2,FALSE))</f>
        <v>84</v>
      </c>
      <c r="D32" s="54">
        <f>IF(D30=0," ",VLOOKUP(D30,R3:S90,2,FALSE))</f>
        <v>84</v>
      </c>
      <c r="E32" s="53" t="str">
        <f>IF(E30=0," ",VLOOKUP(E30,R3:S90,2,FALSE))</f>
        <v xml:space="preserve"> </v>
      </c>
      <c r="F32" s="54" t="str">
        <f>IF(F30=0," ",VLOOKUP(F30,R3:S89,2,FALSE))</f>
        <v xml:space="preserve"> </v>
      </c>
      <c r="G32" s="53" t="str">
        <f>IF(G30=0," ",VLOOKUP(G30,R3:S89,2,FALSE))</f>
        <v xml:space="preserve"> </v>
      </c>
      <c r="H32" s="54" t="str">
        <f>IF(H30=0," ",VLOOKUP(H30,R3:S89,2,FALSE))</f>
        <v xml:space="preserve"> </v>
      </c>
      <c r="I32" s="53" t="str">
        <f>IF(I30=0," ",VLOOKUP(I30,R3:S89,2,FALSE))</f>
        <v xml:space="preserve"> </v>
      </c>
      <c r="J32" s="54" t="str">
        <f>IF(J30=0," ",VLOOKUP(J30,R3:S89,2,FALSE))</f>
        <v xml:space="preserve"> </v>
      </c>
      <c r="K32" s="25"/>
      <c r="L32" s="4"/>
      <c r="P32" s="8"/>
      <c r="Q32" s="9">
        <v>350</v>
      </c>
      <c r="R32" s="9">
        <v>0</v>
      </c>
      <c r="S32" s="8"/>
      <c r="T32" s="8"/>
      <c r="U32" s="8"/>
      <c r="V32" s="8"/>
    </row>
    <row r="33" spans="1:23" x14ac:dyDescent="0.25">
      <c r="A33" s="17"/>
      <c r="B33" s="55" t="s">
        <v>46</v>
      </c>
      <c r="C33" s="56" t="str">
        <f>IF(C30=0," ",VLOOKUP(C30,T3:U89,2,FALSE))</f>
        <v>білий</v>
      </c>
      <c r="D33" s="57" t="str">
        <f>IF(D30=0," ",VLOOKUP(D30,T3:U89,2,FALSE))</f>
        <v>графіт</v>
      </c>
      <c r="E33" s="56" t="str">
        <f>IF(E30=0," ",VLOOKUP(E30,T3:U89,2,FALSE))</f>
        <v xml:space="preserve"> </v>
      </c>
      <c r="F33" s="57" t="str">
        <f>IF(F30=0," ",VLOOKUP(F30,T3:U89,2,FALSE))</f>
        <v xml:space="preserve"> </v>
      </c>
      <c r="G33" s="56" t="str">
        <f>IF(G30=0," ",VLOOKUP(G30,T3:U89,2,FALSE))</f>
        <v xml:space="preserve"> </v>
      </c>
      <c r="H33" s="57" t="str">
        <f>IF(H30=0," ",VLOOKUP(H30,T3:U89,2,FALSE))</f>
        <v xml:space="preserve"> </v>
      </c>
      <c r="I33" s="56" t="str">
        <f>IF(I30=0," ",VLOOKUP(I30,T3:U89,2,FALSE))</f>
        <v xml:space="preserve"> </v>
      </c>
      <c r="J33" s="57" t="str">
        <f>IF(J30=0," ",VLOOKUP(J30,T3:U89,2,FALSE))</f>
        <v xml:space="preserve"> </v>
      </c>
      <c r="K33" s="25"/>
      <c r="L33" s="4"/>
      <c r="P33" s="2">
        <v>139850</v>
      </c>
      <c r="Q33" s="2">
        <v>400</v>
      </c>
      <c r="R33" s="2">
        <v>139850</v>
      </c>
      <c r="S33" s="2">
        <v>116</v>
      </c>
      <c r="T33" s="2">
        <v>139850</v>
      </c>
      <c r="U33" s="2" t="s">
        <v>12</v>
      </c>
      <c r="V33" s="2">
        <v>139850</v>
      </c>
      <c r="W33" s="2" t="s">
        <v>34</v>
      </c>
    </row>
    <row r="34" spans="1:23" ht="15.75" thickBot="1" x14ac:dyDescent="0.3">
      <c r="A34" s="17"/>
      <c r="B34" s="55" t="s">
        <v>47</v>
      </c>
      <c r="C34" s="58" t="str">
        <f>IF(C30=0," ",VLOOKUP(C30,V3:W89,2,FALSE))</f>
        <v>метал</v>
      </c>
      <c r="D34" s="59" t="str">
        <f>IF(D30=0," ",VLOOKUP(D30,V3:W89,2,FALSE))</f>
        <v>метал</v>
      </c>
      <c r="E34" s="58" t="str">
        <f>IF(E30=0," ",VLOOKUP(E30,V3:W89,2,FALSE))</f>
        <v xml:space="preserve"> </v>
      </c>
      <c r="F34" s="59" t="str">
        <f>IF(F30=0," ",VLOOKUP(F30,V3:W89,2,FALSE))</f>
        <v xml:space="preserve"> </v>
      </c>
      <c r="G34" s="58" t="str">
        <f>IF(G30=0," ",VLOOKUP(G30,V3:W89,2,FALSE))</f>
        <v xml:space="preserve"> </v>
      </c>
      <c r="H34" s="59" t="str">
        <f>IF(H30=0," ",VLOOKUP(H30,V3:W89,2,FALSE))</f>
        <v xml:space="preserve"> </v>
      </c>
      <c r="I34" s="58" t="str">
        <f>IF(I30=0," ",VLOOKUP(I30,V3:W89,2,FALSE))</f>
        <v xml:space="preserve"> </v>
      </c>
      <c r="J34" s="59" t="str">
        <f>IF(J30=0," ",VLOOKUP(J30,V3:W89,2,FALSE))</f>
        <v xml:space="preserve"> </v>
      </c>
      <c r="K34" s="25"/>
      <c r="L34" s="4"/>
      <c r="P34" s="2">
        <v>139854</v>
      </c>
      <c r="Q34" s="2">
        <v>450</v>
      </c>
      <c r="R34" s="2">
        <v>139854</v>
      </c>
      <c r="S34" s="2">
        <v>116</v>
      </c>
      <c r="T34" s="2">
        <v>139854</v>
      </c>
      <c r="U34" s="2" t="s">
        <v>12</v>
      </c>
      <c r="V34" s="2">
        <v>139854</v>
      </c>
      <c r="W34" s="2" t="s">
        <v>34</v>
      </c>
    </row>
    <row r="35" spans="1:23" ht="8.25" customHeight="1" thickBot="1" x14ac:dyDescent="0.3">
      <c r="A35" s="17"/>
      <c r="B35" s="60"/>
      <c r="C35" s="19"/>
      <c r="D35" s="19"/>
      <c r="E35" s="18"/>
      <c r="F35" s="18"/>
      <c r="G35" s="18"/>
      <c r="H35" s="18"/>
      <c r="I35" s="18"/>
      <c r="J35" s="61"/>
      <c r="K35" s="25"/>
      <c r="L35" s="4"/>
      <c r="P35" s="2">
        <v>139858</v>
      </c>
      <c r="Q35" s="2">
        <v>500</v>
      </c>
      <c r="R35" s="2">
        <v>139858</v>
      </c>
      <c r="S35" s="2">
        <v>116</v>
      </c>
      <c r="T35" s="2">
        <v>139858</v>
      </c>
      <c r="U35" s="2" t="s">
        <v>12</v>
      </c>
      <c r="V35" s="2">
        <v>139858</v>
      </c>
      <c r="W35" s="2" t="s">
        <v>34</v>
      </c>
    </row>
    <row r="36" spans="1:23" ht="6" customHeight="1" thickBot="1" x14ac:dyDescent="0.3">
      <c r="A36" s="17"/>
      <c r="B36" s="62"/>
      <c r="C36" s="63"/>
      <c r="D36" s="63"/>
      <c r="E36" s="63"/>
      <c r="F36" s="63"/>
      <c r="G36" s="63"/>
      <c r="H36" s="63"/>
      <c r="I36" s="25"/>
      <c r="J36" s="25"/>
      <c r="K36" s="25"/>
      <c r="L36" s="4"/>
      <c r="P36" s="2">
        <v>139862</v>
      </c>
      <c r="Q36" s="2">
        <v>550</v>
      </c>
      <c r="R36" s="2">
        <v>139862</v>
      </c>
      <c r="S36" s="2">
        <v>116</v>
      </c>
      <c r="T36" s="2">
        <v>139862</v>
      </c>
      <c r="U36" s="2" t="s">
        <v>12</v>
      </c>
      <c r="V36" s="2">
        <v>139862</v>
      </c>
      <c r="W36" s="2" t="s">
        <v>34</v>
      </c>
    </row>
    <row r="37" spans="1:23" x14ac:dyDescent="0.25">
      <c r="A37" s="17"/>
      <c r="B37" s="99" t="s">
        <v>29</v>
      </c>
      <c r="C37" s="100"/>
      <c r="D37" s="77" t="str">
        <f>IF(E15=1,"арт. 139881"," ")</f>
        <v>арт. 139881</v>
      </c>
      <c r="E37" s="71"/>
      <c r="F37" s="90" t="s">
        <v>38</v>
      </c>
      <c r="G37" s="91"/>
      <c r="H37" s="91"/>
      <c r="I37" s="92"/>
      <c r="J37" s="68" t="str">
        <f>IF(E15=1,"арт. 139887"," ")</f>
        <v>арт. 139887</v>
      </c>
      <c r="K37" s="25"/>
      <c r="L37" s="4"/>
      <c r="P37" s="8"/>
      <c r="Q37" s="9">
        <v>300</v>
      </c>
      <c r="R37" s="9">
        <v>0</v>
      </c>
      <c r="S37" s="8"/>
      <c r="T37" s="8"/>
      <c r="U37" s="8"/>
      <c r="V37" s="8"/>
    </row>
    <row r="38" spans="1:23" x14ac:dyDescent="0.25">
      <c r="A38" s="17"/>
      <c r="B38" s="93" t="s">
        <v>26</v>
      </c>
      <c r="C38" s="94"/>
      <c r="D38" s="78" t="str">
        <f>IF(E16=1,"арт. 139882"," ")</f>
        <v xml:space="preserve"> </v>
      </c>
      <c r="E38" s="45"/>
      <c r="F38" s="84" t="s">
        <v>35</v>
      </c>
      <c r="G38" s="85"/>
      <c r="H38" s="85"/>
      <c r="I38" s="86"/>
      <c r="J38" s="69" t="str">
        <f>IF(E16=1,"арт. 139888"," ")</f>
        <v xml:space="preserve"> </v>
      </c>
      <c r="K38" s="25"/>
      <c r="L38" s="4"/>
      <c r="P38" s="8"/>
      <c r="Q38" s="9">
        <v>350</v>
      </c>
      <c r="R38" s="9">
        <v>0</v>
      </c>
      <c r="S38" s="8"/>
      <c r="T38" s="8"/>
      <c r="U38" s="8"/>
      <c r="V38" s="8"/>
    </row>
    <row r="39" spans="1:23" x14ac:dyDescent="0.25">
      <c r="A39" s="17"/>
      <c r="B39" s="93" t="s">
        <v>27</v>
      </c>
      <c r="C39" s="94"/>
      <c r="D39" s="78" t="str">
        <f>IF(E17=1,"арт. 139883"," ")</f>
        <v xml:space="preserve"> </v>
      </c>
      <c r="E39" s="64"/>
      <c r="F39" s="84" t="s">
        <v>36</v>
      </c>
      <c r="G39" s="85"/>
      <c r="H39" s="85"/>
      <c r="I39" s="86"/>
      <c r="J39" s="69" t="str">
        <f>IF(E17=1,"арт. 139889"," ")</f>
        <v xml:space="preserve"> </v>
      </c>
      <c r="K39" s="25"/>
      <c r="L39" s="4"/>
      <c r="P39" s="14">
        <v>139866</v>
      </c>
      <c r="Q39" s="14">
        <v>400</v>
      </c>
      <c r="R39" s="14">
        <v>139866</v>
      </c>
      <c r="S39" s="14">
        <v>116</v>
      </c>
      <c r="T39" s="14">
        <v>139866</v>
      </c>
      <c r="U39" s="14" t="s">
        <v>11</v>
      </c>
      <c r="V39" s="14">
        <v>139866</v>
      </c>
      <c r="W39" s="2" t="s">
        <v>34</v>
      </c>
    </row>
    <row r="40" spans="1:23" ht="15.75" thickBot="1" x14ac:dyDescent="0.3">
      <c r="A40" s="25"/>
      <c r="B40" s="97" t="s">
        <v>28</v>
      </c>
      <c r="C40" s="98"/>
      <c r="D40" s="79" t="str">
        <f>IF(E18=1,"арт. 139884"," ")</f>
        <v xml:space="preserve"> </v>
      </c>
      <c r="E40" s="72"/>
      <c r="F40" s="87" t="s">
        <v>37</v>
      </c>
      <c r="G40" s="88"/>
      <c r="H40" s="88"/>
      <c r="I40" s="89"/>
      <c r="J40" s="70" t="str">
        <f>IF(E18=1,"арт. 139890"," ")</f>
        <v xml:space="preserve"> </v>
      </c>
      <c r="K40" s="25"/>
      <c r="L40" s="4"/>
      <c r="P40" s="14">
        <v>139870</v>
      </c>
      <c r="Q40" s="14">
        <v>450</v>
      </c>
      <c r="R40" s="14">
        <v>139870</v>
      </c>
      <c r="S40" s="14">
        <v>116</v>
      </c>
      <c r="T40" s="14">
        <v>139870</v>
      </c>
      <c r="U40" s="14" t="s">
        <v>11</v>
      </c>
      <c r="V40" s="14">
        <v>139870</v>
      </c>
      <c r="W40" s="2" t="s">
        <v>34</v>
      </c>
    </row>
    <row r="41" spans="1:23" x14ac:dyDescent="0.25">
      <c r="A41" s="25"/>
      <c r="B41" s="25"/>
      <c r="C41" s="65"/>
      <c r="D41" s="65"/>
      <c r="E41" s="25"/>
      <c r="F41" s="25"/>
      <c r="G41" s="25"/>
      <c r="H41" s="25"/>
      <c r="I41" s="25"/>
      <c r="J41" s="25"/>
      <c r="K41" s="25"/>
      <c r="L41" s="4"/>
      <c r="P41" s="14">
        <v>139874</v>
      </c>
      <c r="Q41" s="14">
        <v>500</v>
      </c>
      <c r="R41" s="14">
        <v>139874</v>
      </c>
      <c r="S41" s="14">
        <v>116</v>
      </c>
      <c r="T41" s="14">
        <v>139874</v>
      </c>
      <c r="U41" s="14" t="s">
        <v>11</v>
      </c>
      <c r="V41" s="14">
        <v>139874</v>
      </c>
      <c r="W41" s="2" t="s">
        <v>34</v>
      </c>
    </row>
    <row r="42" spans="1:23" x14ac:dyDescent="0.25">
      <c r="A42" s="25"/>
      <c r="B42" s="17"/>
      <c r="C42" s="31"/>
      <c r="D42" s="31"/>
      <c r="E42" s="25"/>
      <c r="F42" s="17"/>
      <c r="G42" s="17"/>
      <c r="H42" s="17"/>
      <c r="I42" s="17"/>
      <c r="J42" s="17"/>
      <c r="K42" s="25"/>
      <c r="L42" s="4"/>
      <c r="P42" s="14">
        <v>139878</v>
      </c>
      <c r="Q42" s="14">
        <v>550</v>
      </c>
      <c r="R42" s="14">
        <v>139878</v>
      </c>
      <c r="S42" s="14">
        <v>116</v>
      </c>
      <c r="T42" s="14">
        <v>139878</v>
      </c>
      <c r="U42" s="14" t="s">
        <v>11</v>
      </c>
      <c r="V42" s="14">
        <v>139878</v>
      </c>
      <c r="W42" s="2" t="s">
        <v>34</v>
      </c>
    </row>
    <row r="43" spans="1:23" x14ac:dyDescent="0.25">
      <c r="A43" s="25"/>
      <c r="B43" s="17"/>
      <c r="C43" s="31"/>
      <c r="D43" s="31"/>
      <c r="E43" s="25"/>
      <c r="F43" s="25"/>
      <c r="G43" s="25"/>
      <c r="H43" s="25"/>
      <c r="I43" s="25"/>
      <c r="J43" s="25"/>
      <c r="K43" s="25"/>
      <c r="L43" s="4"/>
      <c r="P43" s="14">
        <v>0</v>
      </c>
      <c r="Q43" s="14">
        <v>300</v>
      </c>
      <c r="R43" s="14">
        <v>0</v>
      </c>
      <c r="S43" s="14">
        <v>167</v>
      </c>
      <c r="T43" s="14">
        <v>104928</v>
      </c>
      <c r="U43" s="14" t="s">
        <v>11</v>
      </c>
      <c r="V43" s="14">
        <v>104928</v>
      </c>
      <c r="W43" s="2" t="s">
        <v>34</v>
      </c>
    </row>
    <row r="44" spans="1:23" x14ac:dyDescent="0.25">
      <c r="K44" s="4"/>
      <c r="L44" s="4"/>
      <c r="P44" s="14">
        <v>0</v>
      </c>
      <c r="Q44" s="14">
        <v>350</v>
      </c>
      <c r="R44" s="14">
        <v>0</v>
      </c>
      <c r="S44" s="14">
        <v>167</v>
      </c>
      <c r="T44" s="14">
        <v>104929</v>
      </c>
      <c r="U44" s="14" t="s">
        <v>11</v>
      </c>
      <c r="V44" s="14">
        <v>104929</v>
      </c>
      <c r="W44" s="2" t="s">
        <v>34</v>
      </c>
    </row>
    <row r="45" spans="1:23" x14ac:dyDescent="0.25">
      <c r="B45" s="83"/>
      <c r="C45" s="83"/>
      <c r="K45" s="4"/>
      <c r="L45" s="4"/>
      <c r="P45" s="14">
        <v>139867</v>
      </c>
      <c r="Q45" s="14">
        <v>400</v>
      </c>
      <c r="R45" s="14">
        <v>139867</v>
      </c>
      <c r="S45" s="14">
        <v>167</v>
      </c>
      <c r="T45" s="14">
        <v>139867</v>
      </c>
      <c r="U45" s="14" t="s">
        <v>11</v>
      </c>
      <c r="V45" s="14">
        <v>139867</v>
      </c>
      <c r="W45" s="2" t="s">
        <v>34</v>
      </c>
    </row>
    <row r="46" spans="1:23" x14ac:dyDescent="0.25">
      <c r="K46" s="4"/>
      <c r="L46" s="4"/>
      <c r="P46" s="14">
        <v>139871</v>
      </c>
      <c r="Q46" s="14">
        <v>450</v>
      </c>
      <c r="R46" s="14">
        <v>139871</v>
      </c>
      <c r="S46" s="14">
        <v>167</v>
      </c>
      <c r="T46" s="14">
        <v>139871</v>
      </c>
      <c r="U46" s="14" t="s">
        <v>11</v>
      </c>
      <c r="V46" s="14">
        <v>139871</v>
      </c>
      <c r="W46" s="2" t="s">
        <v>34</v>
      </c>
    </row>
    <row r="47" spans="1:23" x14ac:dyDescent="0.25">
      <c r="K47" s="4"/>
      <c r="L47" s="4"/>
      <c r="P47" s="14">
        <v>139875</v>
      </c>
      <c r="Q47" s="14">
        <v>500</v>
      </c>
      <c r="R47" s="14">
        <v>139875</v>
      </c>
      <c r="S47" s="14">
        <v>167</v>
      </c>
      <c r="T47" s="14">
        <v>139875</v>
      </c>
      <c r="U47" s="14" t="s">
        <v>11</v>
      </c>
      <c r="V47" s="14">
        <v>139875</v>
      </c>
      <c r="W47" s="2" t="s">
        <v>34</v>
      </c>
    </row>
    <row r="48" spans="1:23" x14ac:dyDescent="0.25">
      <c r="A48" s="4"/>
      <c r="B48" s="4"/>
      <c r="C48" s="5"/>
      <c r="D48" s="5"/>
      <c r="E48" s="4"/>
      <c r="F48" s="4"/>
      <c r="G48" s="4"/>
      <c r="H48" s="4"/>
      <c r="I48" s="4"/>
      <c r="J48" s="4"/>
      <c r="K48" s="4"/>
      <c r="L48" s="4"/>
      <c r="P48" s="14">
        <v>139879</v>
      </c>
      <c r="Q48" s="14">
        <v>550</v>
      </c>
      <c r="R48" s="14">
        <v>139879</v>
      </c>
      <c r="S48" s="14">
        <v>167</v>
      </c>
      <c r="T48" s="14">
        <v>139879</v>
      </c>
      <c r="U48" s="14" t="s">
        <v>11</v>
      </c>
      <c r="V48" s="14">
        <v>139879</v>
      </c>
      <c r="W48" s="2" t="s">
        <v>34</v>
      </c>
    </row>
    <row r="49" spans="1:23" x14ac:dyDescent="0.25">
      <c r="A49" s="4"/>
      <c r="B49" s="4"/>
      <c r="C49" s="5"/>
      <c r="D49" s="5"/>
      <c r="E49" s="4"/>
      <c r="F49" s="4"/>
      <c r="G49" s="4"/>
      <c r="H49" s="4"/>
      <c r="I49" s="4"/>
      <c r="J49" s="4"/>
      <c r="K49" s="4"/>
      <c r="L49" s="4"/>
      <c r="P49" s="15"/>
      <c r="Q49" s="16">
        <v>300</v>
      </c>
      <c r="R49" s="16">
        <v>0</v>
      </c>
      <c r="S49" s="15"/>
      <c r="T49" s="15"/>
      <c r="U49" s="15"/>
      <c r="V49" s="15"/>
    </row>
    <row r="50" spans="1:23" x14ac:dyDescent="0.25">
      <c r="P50" s="8"/>
      <c r="Q50" s="9">
        <v>350</v>
      </c>
      <c r="R50" s="9">
        <v>0</v>
      </c>
      <c r="S50" s="8"/>
      <c r="T50" s="8"/>
      <c r="U50" s="8"/>
      <c r="V50" s="8"/>
    </row>
    <row r="51" spans="1:23" x14ac:dyDescent="0.25">
      <c r="P51" s="2">
        <v>139851</v>
      </c>
      <c r="Q51" s="9">
        <v>400</v>
      </c>
      <c r="R51" s="9">
        <v>139851</v>
      </c>
      <c r="S51" s="2">
        <v>167</v>
      </c>
      <c r="T51" s="2">
        <v>139851</v>
      </c>
      <c r="U51" s="2" t="s">
        <v>12</v>
      </c>
      <c r="V51" s="2">
        <v>139851</v>
      </c>
      <c r="W51" s="2" t="s">
        <v>34</v>
      </c>
    </row>
    <row r="52" spans="1:23" x14ac:dyDescent="0.25">
      <c r="P52" s="2">
        <v>139855</v>
      </c>
      <c r="Q52" s="2">
        <v>450</v>
      </c>
      <c r="R52" s="2">
        <v>139855</v>
      </c>
      <c r="S52" s="2">
        <v>167</v>
      </c>
      <c r="T52" s="2">
        <v>139855</v>
      </c>
      <c r="U52" s="2" t="s">
        <v>12</v>
      </c>
      <c r="V52" s="2">
        <v>139855</v>
      </c>
      <c r="W52" s="2" t="s">
        <v>34</v>
      </c>
    </row>
    <row r="53" spans="1:23" x14ac:dyDescent="0.25">
      <c r="P53" s="2">
        <v>139859</v>
      </c>
      <c r="Q53" s="2">
        <v>500</v>
      </c>
      <c r="R53" s="2">
        <v>139859</v>
      </c>
      <c r="S53" s="2">
        <v>167</v>
      </c>
      <c r="T53" s="2">
        <v>139859</v>
      </c>
      <c r="U53" s="2" t="s">
        <v>12</v>
      </c>
      <c r="V53" s="2">
        <v>139859</v>
      </c>
      <c r="W53" s="2" t="s">
        <v>34</v>
      </c>
    </row>
    <row r="54" spans="1:23" x14ac:dyDescent="0.25">
      <c r="P54" s="2">
        <v>139863</v>
      </c>
      <c r="Q54" s="9">
        <v>550</v>
      </c>
      <c r="R54" s="9">
        <v>139863</v>
      </c>
      <c r="S54" s="2">
        <v>167</v>
      </c>
      <c r="T54" s="2">
        <v>139863</v>
      </c>
      <c r="U54" s="2" t="s">
        <v>12</v>
      </c>
      <c r="V54" s="2">
        <v>139863</v>
      </c>
      <c r="W54" s="2" t="s">
        <v>34</v>
      </c>
    </row>
    <row r="55" spans="1:23" x14ac:dyDescent="0.25">
      <c r="Q55" s="6">
        <v>300</v>
      </c>
      <c r="R55" s="6">
        <v>0</v>
      </c>
    </row>
    <row r="56" spans="1:23" x14ac:dyDescent="0.25">
      <c r="Q56" s="6">
        <v>350</v>
      </c>
      <c r="R56" s="6">
        <v>0</v>
      </c>
    </row>
    <row r="57" spans="1:23" x14ac:dyDescent="0.25">
      <c r="Q57" s="6">
        <v>400</v>
      </c>
      <c r="R57" s="6">
        <v>0</v>
      </c>
    </row>
    <row r="58" spans="1:23" x14ac:dyDescent="0.25">
      <c r="P58" s="10">
        <v>0</v>
      </c>
      <c r="Q58" s="10">
        <v>450</v>
      </c>
      <c r="R58" s="10">
        <v>0</v>
      </c>
      <c r="S58" s="10">
        <v>167</v>
      </c>
      <c r="T58" s="10">
        <v>104934</v>
      </c>
      <c r="U58" s="10" t="s">
        <v>10</v>
      </c>
      <c r="V58" s="10">
        <v>104934</v>
      </c>
      <c r="W58" s="10" t="s">
        <v>8</v>
      </c>
    </row>
    <row r="59" spans="1:23" x14ac:dyDescent="0.25">
      <c r="P59" s="10">
        <v>0</v>
      </c>
      <c r="Q59" s="10">
        <v>500</v>
      </c>
      <c r="R59" s="10">
        <v>0</v>
      </c>
      <c r="S59" s="10">
        <v>167</v>
      </c>
      <c r="T59" s="10">
        <v>104935</v>
      </c>
      <c r="U59" s="10" t="s">
        <v>9</v>
      </c>
      <c r="V59" s="10">
        <v>104935</v>
      </c>
      <c r="W59" s="10" t="s">
        <v>8</v>
      </c>
    </row>
    <row r="60" spans="1:23" x14ac:dyDescent="0.25">
      <c r="P60" s="11"/>
      <c r="Q60" s="12">
        <v>550</v>
      </c>
      <c r="R60" s="12">
        <v>0</v>
      </c>
      <c r="S60" s="11"/>
      <c r="T60" s="11"/>
      <c r="U60" s="11"/>
      <c r="V60" s="11"/>
      <c r="W60" s="11"/>
    </row>
    <row r="61" spans="1:23" x14ac:dyDescent="0.25">
      <c r="P61" s="11"/>
      <c r="Q61" s="12">
        <v>300</v>
      </c>
      <c r="R61" s="12">
        <v>0</v>
      </c>
      <c r="S61" s="11"/>
      <c r="T61" s="11"/>
      <c r="U61" s="11"/>
      <c r="V61" s="11"/>
      <c r="W61" s="11"/>
    </row>
    <row r="62" spans="1:23" x14ac:dyDescent="0.25">
      <c r="P62" s="11"/>
      <c r="Q62" s="12">
        <v>350</v>
      </c>
      <c r="R62" s="12">
        <v>0</v>
      </c>
      <c r="S62" s="11"/>
      <c r="T62" s="11"/>
      <c r="U62" s="11"/>
      <c r="V62" s="11"/>
      <c r="W62" s="11"/>
    </row>
    <row r="63" spans="1:23" x14ac:dyDescent="0.25">
      <c r="P63" s="10">
        <v>0</v>
      </c>
      <c r="Q63" s="10">
        <v>400</v>
      </c>
      <c r="R63" s="10">
        <v>0</v>
      </c>
      <c r="S63" s="10">
        <v>167</v>
      </c>
      <c r="T63" s="10">
        <v>104936</v>
      </c>
      <c r="U63" s="10" t="s">
        <v>7</v>
      </c>
      <c r="V63" s="10">
        <v>104936</v>
      </c>
      <c r="W63" s="10" t="s">
        <v>8</v>
      </c>
    </row>
    <row r="64" spans="1:23" x14ac:dyDescent="0.25">
      <c r="P64" s="12">
        <v>0</v>
      </c>
      <c r="Q64" s="12">
        <v>450</v>
      </c>
      <c r="R64" s="12">
        <v>0</v>
      </c>
      <c r="S64" s="11"/>
      <c r="T64" s="12">
        <v>0</v>
      </c>
      <c r="U64" s="11"/>
      <c r="V64" s="12">
        <v>0</v>
      </c>
      <c r="W64" s="10" t="s">
        <v>8</v>
      </c>
    </row>
    <row r="65" spans="16:23" x14ac:dyDescent="0.25">
      <c r="P65" s="10">
        <v>0</v>
      </c>
      <c r="Q65" s="10">
        <v>500</v>
      </c>
      <c r="R65" s="10">
        <v>0</v>
      </c>
      <c r="S65" s="10">
        <v>167</v>
      </c>
      <c r="T65" s="10">
        <v>104937</v>
      </c>
      <c r="U65" s="10" t="s">
        <v>7</v>
      </c>
      <c r="V65" s="10">
        <v>104937</v>
      </c>
      <c r="W65" s="10" t="s">
        <v>8</v>
      </c>
    </row>
    <row r="66" spans="16:23" x14ac:dyDescent="0.25">
      <c r="Q66" s="6">
        <v>550</v>
      </c>
      <c r="R66" s="6">
        <v>0</v>
      </c>
    </row>
    <row r="67" spans="16:23" x14ac:dyDescent="0.25">
      <c r="P67" s="2">
        <v>139852</v>
      </c>
      <c r="Q67" s="2">
        <v>400</v>
      </c>
      <c r="R67" s="2">
        <v>139852</v>
      </c>
      <c r="S67" s="2">
        <v>199</v>
      </c>
      <c r="T67" s="2">
        <v>139852</v>
      </c>
      <c r="U67" s="2" t="s">
        <v>12</v>
      </c>
      <c r="V67" s="2">
        <v>139852</v>
      </c>
      <c r="W67" s="2" t="s">
        <v>34</v>
      </c>
    </row>
    <row r="68" spans="16:23" x14ac:dyDescent="0.25">
      <c r="P68" s="2">
        <v>139856</v>
      </c>
      <c r="Q68" s="2">
        <v>450</v>
      </c>
      <c r="R68" s="2">
        <v>139856</v>
      </c>
      <c r="S68" s="2">
        <v>199</v>
      </c>
      <c r="T68" s="2">
        <v>139856</v>
      </c>
      <c r="U68" s="2" t="s">
        <v>12</v>
      </c>
      <c r="V68" s="2">
        <v>139856</v>
      </c>
      <c r="W68" s="2" t="s">
        <v>34</v>
      </c>
    </row>
    <row r="69" spans="16:23" x14ac:dyDescent="0.25">
      <c r="P69" s="2">
        <v>139860</v>
      </c>
      <c r="Q69" s="2">
        <v>500</v>
      </c>
      <c r="R69" s="2">
        <v>139860</v>
      </c>
      <c r="S69" s="2">
        <v>199</v>
      </c>
      <c r="T69" s="2">
        <v>139860</v>
      </c>
      <c r="U69" s="2" t="s">
        <v>12</v>
      </c>
      <c r="V69" s="2">
        <v>139860</v>
      </c>
      <c r="W69" s="2" t="s">
        <v>34</v>
      </c>
    </row>
    <row r="70" spans="16:23" x14ac:dyDescent="0.25">
      <c r="P70" s="2">
        <v>139864</v>
      </c>
      <c r="Q70" s="2">
        <v>550</v>
      </c>
      <c r="R70" s="2">
        <v>139864</v>
      </c>
      <c r="S70" s="2">
        <v>199</v>
      </c>
      <c r="T70" s="2">
        <v>139864</v>
      </c>
      <c r="U70" s="2" t="s">
        <v>12</v>
      </c>
      <c r="V70" s="2">
        <v>139864</v>
      </c>
      <c r="W70" s="2" t="s">
        <v>34</v>
      </c>
    </row>
    <row r="71" spans="16:23" x14ac:dyDescent="0.25">
      <c r="P71" s="2">
        <v>0</v>
      </c>
      <c r="Q71" s="2">
        <v>300</v>
      </c>
      <c r="R71" s="2">
        <v>0</v>
      </c>
      <c r="S71" s="2">
        <v>199</v>
      </c>
      <c r="T71" s="2">
        <v>104926</v>
      </c>
      <c r="U71" s="2" t="s">
        <v>12</v>
      </c>
      <c r="V71" s="2">
        <v>104926</v>
      </c>
      <c r="W71" s="2" t="s">
        <v>34</v>
      </c>
    </row>
    <row r="72" spans="16:23" x14ac:dyDescent="0.25">
      <c r="P72" s="2">
        <v>0</v>
      </c>
      <c r="Q72" s="2">
        <v>350</v>
      </c>
      <c r="R72" s="2">
        <v>0</v>
      </c>
      <c r="S72" s="2">
        <v>199</v>
      </c>
      <c r="T72" s="2">
        <v>104927</v>
      </c>
      <c r="U72" s="2" t="s">
        <v>12</v>
      </c>
      <c r="V72" s="2">
        <v>104927</v>
      </c>
      <c r="W72" s="2" t="s">
        <v>34</v>
      </c>
    </row>
    <row r="73" spans="16:23" x14ac:dyDescent="0.25">
      <c r="Q73" s="6">
        <v>300</v>
      </c>
      <c r="R73" s="6">
        <v>0</v>
      </c>
    </row>
    <row r="74" spans="16:23" x14ac:dyDescent="0.25">
      <c r="Q74" s="6">
        <v>350</v>
      </c>
      <c r="R74" s="6">
        <v>0</v>
      </c>
    </row>
    <row r="75" spans="16:23" x14ac:dyDescent="0.25">
      <c r="P75" s="14">
        <v>139868</v>
      </c>
      <c r="Q75" s="14">
        <v>400</v>
      </c>
      <c r="R75" s="14">
        <v>139868</v>
      </c>
      <c r="S75" s="14">
        <v>199</v>
      </c>
      <c r="T75" s="14">
        <v>139868</v>
      </c>
      <c r="U75" s="14" t="s">
        <v>11</v>
      </c>
      <c r="V75" s="14">
        <v>139868</v>
      </c>
      <c r="W75" s="2" t="s">
        <v>34</v>
      </c>
    </row>
    <row r="76" spans="16:23" x14ac:dyDescent="0.25">
      <c r="P76" s="14">
        <v>139872</v>
      </c>
      <c r="Q76" s="14">
        <v>450</v>
      </c>
      <c r="R76" s="14">
        <v>139872</v>
      </c>
      <c r="S76" s="14">
        <v>199</v>
      </c>
      <c r="T76" s="14">
        <v>139872</v>
      </c>
      <c r="U76" s="14" t="s">
        <v>11</v>
      </c>
      <c r="V76" s="14">
        <v>139872</v>
      </c>
      <c r="W76" s="2" t="s">
        <v>34</v>
      </c>
    </row>
    <row r="77" spans="16:23" x14ac:dyDescent="0.25">
      <c r="P77" s="14">
        <v>139876</v>
      </c>
      <c r="Q77" s="14">
        <v>500</v>
      </c>
      <c r="R77" s="14">
        <v>139876</v>
      </c>
      <c r="S77" s="14">
        <v>199</v>
      </c>
      <c r="T77" s="14">
        <v>139876</v>
      </c>
      <c r="U77" s="14" t="s">
        <v>11</v>
      </c>
      <c r="V77" s="14">
        <v>139876</v>
      </c>
      <c r="W77" s="2" t="s">
        <v>34</v>
      </c>
    </row>
    <row r="78" spans="16:23" x14ac:dyDescent="0.25">
      <c r="P78" s="14">
        <v>139880</v>
      </c>
      <c r="Q78" s="14">
        <v>550</v>
      </c>
      <c r="R78" s="14">
        <v>139880</v>
      </c>
      <c r="S78" s="14">
        <v>199</v>
      </c>
      <c r="T78" s="14">
        <v>139880</v>
      </c>
      <c r="U78" s="14" t="s">
        <v>11</v>
      </c>
      <c r="V78" s="14">
        <v>139880</v>
      </c>
      <c r="W78" s="2" t="s">
        <v>34</v>
      </c>
    </row>
    <row r="79" spans="16:23" x14ac:dyDescent="0.25">
      <c r="Q79" s="6">
        <v>300</v>
      </c>
      <c r="R79" s="6">
        <v>0</v>
      </c>
    </row>
    <row r="80" spans="16:23" x14ac:dyDescent="0.25">
      <c r="Q80" s="6">
        <v>350</v>
      </c>
      <c r="R80" s="6">
        <v>0</v>
      </c>
    </row>
    <row r="81" spans="16:23" x14ac:dyDescent="0.25">
      <c r="Q81" s="6">
        <v>400</v>
      </c>
      <c r="R81" s="6">
        <v>0</v>
      </c>
    </row>
    <row r="82" spans="16:23" x14ac:dyDescent="0.25">
      <c r="P82" s="10">
        <v>0</v>
      </c>
      <c r="Q82" s="10">
        <v>450</v>
      </c>
      <c r="R82" s="10">
        <v>0</v>
      </c>
      <c r="S82" s="10">
        <v>199</v>
      </c>
      <c r="T82" s="10">
        <v>92381</v>
      </c>
      <c r="U82" s="10" t="s">
        <v>9</v>
      </c>
      <c r="V82" s="10">
        <v>92381</v>
      </c>
      <c r="W82" s="10" t="s">
        <v>8</v>
      </c>
    </row>
    <row r="83" spans="16:23" x14ac:dyDescent="0.25">
      <c r="P83" s="10">
        <v>0</v>
      </c>
      <c r="Q83" s="10">
        <v>500</v>
      </c>
      <c r="R83" s="10">
        <v>0</v>
      </c>
      <c r="S83" s="10">
        <v>199</v>
      </c>
      <c r="T83" s="10">
        <v>92383</v>
      </c>
      <c r="U83" s="10" t="s">
        <v>9</v>
      </c>
      <c r="V83" s="10">
        <v>92383</v>
      </c>
      <c r="W83" s="10" t="s">
        <v>8</v>
      </c>
    </row>
    <row r="84" spans="16:23" x14ac:dyDescent="0.25">
      <c r="P84" s="11"/>
      <c r="Q84" s="12">
        <v>550</v>
      </c>
      <c r="R84" s="12">
        <v>0</v>
      </c>
      <c r="S84" s="11"/>
      <c r="T84" s="11"/>
      <c r="U84" s="11"/>
      <c r="V84" s="11"/>
      <c r="W84" s="11"/>
    </row>
    <row r="85" spans="16:23" x14ac:dyDescent="0.25">
      <c r="P85" s="11"/>
      <c r="Q85" s="12">
        <v>300</v>
      </c>
      <c r="R85" s="12">
        <v>0</v>
      </c>
      <c r="S85" s="11"/>
      <c r="T85" s="11"/>
      <c r="U85" s="11"/>
      <c r="V85" s="11"/>
      <c r="W85" s="11"/>
    </row>
    <row r="86" spans="16:23" x14ac:dyDescent="0.25">
      <c r="P86" s="11"/>
      <c r="Q86" s="12">
        <v>350</v>
      </c>
      <c r="R86" s="13">
        <v>0</v>
      </c>
      <c r="S86" s="11"/>
      <c r="T86" s="11"/>
      <c r="U86" s="11"/>
      <c r="V86" s="11"/>
      <c r="W86" s="11"/>
    </row>
    <row r="87" spans="16:23" x14ac:dyDescent="0.25">
      <c r="P87" s="10"/>
      <c r="Q87" s="10">
        <v>400</v>
      </c>
      <c r="R87" s="10">
        <v>0</v>
      </c>
      <c r="S87" s="10"/>
      <c r="T87" s="10"/>
      <c r="U87" s="10"/>
      <c r="V87" s="10"/>
      <c r="W87" s="10"/>
    </row>
    <row r="88" spans="16:23" x14ac:dyDescent="0.25">
      <c r="P88" s="10">
        <v>0</v>
      </c>
      <c r="Q88" s="10">
        <v>450</v>
      </c>
      <c r="R88" s="10">
        <v>0</v>
      </c>
      <c r="S88" s="10">
        <v>199</v>
      </c>
      <c r="T88" s="10">
        <v>92385</v>
      </c>
      <c r="U88" s="10" t="s">
        <v>7</v>
      </c>
      <c r="V88" s="10">
        <v>92385</v>
      </c>
      <c r="W88" s="10" t="s">
        <v>8</v>
      </c>
    </row>
    <row r="89" spans="16:23" x14ac:dyDescent="0.25">
      <c r="P89" s="10">
        <v>0</v>
      </c>
      <c r="Q89" s="10">
        <v>500</v>
      </c>
      <c r="R89" s="10">
        <v>0</v>
      </c>
      <c r="S89" s="10">
        <v>199</v>
      </c>
      <c r="T89" s="10">
        <v>92387</v>
      </c>
      <c r="U89" s="10" t="s">
        <v>7</v>
      </c>
      <c r="V89" s="10">
        <v>92387</v>
      </c>
      <c r="W89" s="10" t="s">
        <v>8</v>
      </c>
    </row>
    <row r="90" spans="16:23" x14ac:dyDescent="0.25">
      <c r="P90" s="10"/>
      <c r="Q90" s="10">
        <v>550</v>
      </c>
      <c r="R90" s="10">
        <v>0</v>
      </c>
      <c r="S90" s="10"/>
      <c r="T90" s="10"/>
      <c r="U90" s="10"/>
      <c r="V90" s="10"/>
      <c r="W90" s="10"/>
    </row>
    <row r="91" spans="16:23" x14ac:dyDescent="0.25">
      <c r="P91" s="2"/>
      <c r="Q91" s="2"/>
      <c r="R91" s="2"/>
      <c r="S91" s="2"/>
      <c r="T91" s="2"/>
      <c r="U91" s="2"/>
      <c r="V91" s="2"/>
      <c r="W91" s="2"/>
    </row>
    <row r="92" spans="16:23" x14ac:dyDescent="0.25">
      <c r="P92" s="2"/>
      <c r="Q92" s="2"/>
      <c r="R92" s="2"/>
      <c r="S92" s="2"/>
      <c r="T92" s="2"/>
      <c r="U92" s="2"/>
      <c r="V92" s="2"/>
      <c r="W92" s="2"/>
    </row>
    <row r="93" spans="16:23" x14ac:dyDescent="0.25">
      <c r="P93" s="2"/>
      <c r="Q93" s="2"/>
      <c r="R93" s="2"/>
      <c r="S93" s="2"/>
      <c r="T93" s="2"/>
      <c r="U93" s="2"/>
      <c r="V93" s="2"/>
      <c r="W93" s="2"/>
    </row>
    <row r="94" spans="16:23" x14ac:dyDescent="0.25">
      <c r="P94" s="2"/>
      <c r="Q94" s="2"/>
      <c r="R94" s="2"/>
      <c r="S94" s="2"/>
      <c r="T94" s="2"/>
      <c r="U94" s="2"/>
      <c r="V94" s="2"/>
      <c r="W94" s="2"/>
    </row>
    <row r="95" spans="16:23" x14ac:dyDescent="0.25">
      <c r="P95" s="2"/>
      <c r="Q95" s="2"/>
      <c r="R95" s="2"/>
      <c r="S95" s="2"/>
      <c r="T95" s="2"/>
      <c r="U95" s="2"/>
      <c r="V95" s="2"/>
      <c r="W95" s="2"/>
    </row>
    <row r="96" spans="16:23" x14ac:dyDescent="0.25">
      <c r="P96" s="2"/>
      <c r="Q96" s="2"/>
      <c r="R96" s="2"/>
      <c r="S96" s="2"/>
      <c r="T96" s="2"/>
      <c r="U96" s="2"/>
      <c r="V96" s="2"/>
      <c r="W96" s="2"/>
    </row>
    <row r="97" spans="16:23" x14ac:dyDescent="0.25">
      <c r="P97" s="2"/>
      <c r="Q97" s="2"/>
      <c r="R97" s="2"/>
      <c r="S97" s="2"/>
      <c r="T97" s="2"/>
      <c r="U97" s="2"/>
      <c r="V97" s="2"/>
      <c r="W97" s="2"/>
    </row>
    <row r="98" spans="16:23" x14ac:dyDescent="0.25">
      <c r="P98" s="2"/>
      <c r="Q98" s="2"/>
      <c r="R98" s="2"/>
      <c r="S98" s="2"/>
      <c r="T98" s="2"/>
      <c r="U98" s="2"/>
      <c r="V98" s="2"/>
      <c r="W98" s="2"/>
    </row>
  </sheetData>
  <sheetProtection sheet="1" objects="1" scenarios="1"/>
  <sortState xmlns:xlrd2="http://schemas.microsoft.com/office/spreadsheetml/2017/richdata2" ref="G5:L52">
    <sortCondition ref="J5:J52"/>
  </sortState>
  <mergeCells count="18">
    <mergeCell ref="B8:B9"/>
    <mergeCell ref="H3:J5"/>
    <mergeCell ref="B2:D2"/>
    <mergeCell ref="B25:E25"/>
    <mergeCell ref="B13:E13"/>
    <mergeCell ref="C29:D29"/>
    <mergeCell ref="E29:F29"/>
    <mergeCell ref="G29:H29"/>
    <mergeCell ref="I29:J29"/>
    <mergeCell ref="B40:C40"/>
    <mergeCell ref="B37:C37"/>
    <mergeCell ref="B45:C45"/>
    <mergeCell ref="F38:I38"/>
    <mergeCell ref="F39:I39"/>
    <mergeCell ref="F40:I40"/>
    <mergeCell ref="F37:I37"/>
    <mergeCell ref="B38:C38"/>
    <mergeCell ref="B39:C3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Gennadiy.Kovalchuk</dc:creator>
  <cp:lastModifiedBy>Ковальчук Геннадий</cp:lastModifiedBy>
  <dcterms:created xsi:type="dcterms:W3CDTF">2020-06-22T06:52:41Z</dcterms:created>
  <dcterms:modified xsi:type="dcterms:W3CDTF">2025-12-03T09:20:25Z</dcterms:modified>
</cp:coreProperties>
</file>